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pivotCache/pivotCacheDefinition11.xml" ContentType="application/vnd.openxmlformats-officedocument.spreadsheetml.pivotCacheDefinition+xml"/>
  <Override PartName="/xl/pivotCache/pivotCacheRecords11.xml" ContentType="application/vnd.openxmlformats-officedocument.spreadsheetml.pivotCacheRecords+xml"/>
  <Override PartName="/xl/pivotCache/pivotCacheDefinition12.xml" ContentType="application/vnd.openxmlformats-officedocument.spreadsheetml.pivotCacheDefinition+xml"/>
  <Override PartName="/xl/pivotCache/pivotCacheRecords12.xml" ContentType="application/vnd.openxmlformats-officedocument.spreadsheetml.pivotCacheRecords+xml"/>
  <Override PartName="/xl/pivotCache/pivotCacheDefinition13.xml" ContentType="application/vnd.openxmlformats-officedocument.spreadsheetml.pivotCacheDefinition+xml"/>
  <Override PartName="/xl/pivotCache/pivotCacheRecords13.xml" ContentType="application/vnd.openxmlformats-officedocument.spreadsheetml.pivotCacheRecords+xml"/>
  <Override PartName="/xl/pivotCache/pivotCacheDefinition14.xml" ContentType="application/vnd.openxmlformats-officedocument.spreadsheetml.pivotCacheDefinition+xml"/>
  <Override PartName="/xl/pivotCache/pivotCacheRecords14.xml" ContentType="application/vnd.openxmlformats-officedocument.spreadsheetml.pivotCacheRecords+xml"/>
  <Override PartName="/xl/pivotCache/pivotCacheDefinition15.xml" ContentType="application/vnd.openxmlformats-officedocument.spreadsheetml.pivotCacheDefinition+xml"/>
  <Override PartName="/xl/pivotCache/pivotCacheRecords15.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405" windowWidth="9060" windowHeight="3750" tabRatio="757" activeTab="5"/>
  </bookViews>
  <sheets>
    <sheet name="1" sheetId="22" r:id="rId1"/>
    <sheet name="2" sheetId="17" r:id="rId2"/>
    <sheet name="3" sheetId="35" r:id="rId3"/>
    <sheet name="4" sheetId="36" r:id="rId4"/>
    <sheet name="5" sheetId="26" r:id="rId5"/>
    <sheet name="6" sheetId="37" r:id="rId6"/>
    <sheet name="7" sheetId="31" r:id="rId7"/>
    <sheet name="8" sheetId="3" r:id="rId8"/>
    <sheet name="9" sheetId="33" r:id="rId9"/>
    <sheet name="كمية المبيدات تفصيلي" sheetId="38" r:id="rId10"/>
  </sheets>
  <definedNames>
    <definedName name="_xlnm.Print_Area" localSheetId="0">'1'!$A$1:$J$33</definedName>
    <definedName name="_xlnm.Print_Area" localSheetId="1">'2'!$B$1:$I$34</definedName>
    <definedName name="_xlnm.Print_Area" localSheetId="2">'3'!$A$1:$E$23</definedName>
    <definedName name="_xlnm.Print_Area" localSheetId="3">'4'!$A$1:$D$29</definedName>
    <definedName name="_xlnm.Print_Area" localSheetId="4">'5'!$A$1:$H$25</definedName>
    <definedName name="_xlnm.Print_Area" localSheetId="5">'6'!$A$1:$I$29</definedName>
    <definedName name="_xlnm.Print_Area" localSheetId="6">'7'!$A$1:$R$25</definedName>
    <definedName name="_xlnm.Print_Area" localSheetId="7">'8'!$A$1:$G$25</definedName>
    <definedName name="_xlnm.Print_Area" localSheetId="8">'9'!$A$1:$E$27</definedName>
  </definedNames>
  <calcPr calcId="144525"/>
  <pivotCaches>
    <pivotCache cacheId="0" r:id="rId11"/>
    <pivotCache cacheId="1" r:id="rId12"/>
    <pivotCache cacheId="2" r:id="rId13"/>
    <pivotCache cacheId="3" r:id="rId14"/>
    <pivotCache cacheId="4" r:id="rId15"/>
    <pivotCache cacheId="5" r:id="rId16"/>
    <pivotCache cacheId="6" r:id="rId17"/>
    <pivotCache cacheId="7" r:id="rId18"/>
    <pivotCache cacheId="8" r:id="rId19"/>
    <pivotCache cacheId="9" r:id="rId20"/>
    <pivotCache cacheId="10" r:id="rId21"/>
    <pivotCache cacheId="11" r:id="rId22"/>
    <pivotCache cacheId="12" r:id="rId23"/>
    <pivotCache cacheId="13" r:id="rId24"/>
    <pivotCache cacheId="14" r:id="rId25"/>
  </pivotCaches>
</workbook>
</file>

<file path=xl/calcChain.xml><?xml version="1.0" encoding="utf-8"?>
<calcChain xmlns="http://schemas.openxmlformats.org/spreadsheetml/2006/main">
  <c r="H26" i="17" l="1"/>
  <c r="C26" i="17"/>
  <c r="C26" i="22"/>
  <c r="D21" i="17" l="1"/>
  <c r="J4" i="3" l="1"/>
  <c r="F20" i="22"/>
  <c r="G20" i="22" s="1"/>
  <c r="F21" i="22"/>
  <c r="E21" i="22"/>
  <c r="D12" i="22"/>
  <c r="D21" i="22" s="1"/>
  <c r="J18" i="3" l="1"/>
  <c r="J17" i="3"/>
  <c r="J16" i="3"/>
  <c r="J15" i="3"/>
  <c r="J14" i="3"/>
  <c r="J13" i="3"/>
  <c r="J10" i="3"/>
  <c r="J11" i="3"/>
  <c r="J9" i="3"/>
  <c r="J6" i="3"/>
  <c r="J7" i="3"/>
  <c r="J8" i="3"/>
  <c r="J12" i="3"/>
  <c r="J5" i="3"/>
  <c r="G5" i="22" l="1"/>
  <c r="G6" i="22"/>
  <c r="G7" i="22"/>
  <c r="G8" i="22"/>
  <c r="G9" i="22"/>
  <c r="G10" i="22"/>
  <c r="G11" i="22"/>
  <c r="G12" i="22"/>
  <c r="G13" i="22"/>
  <c r="G14" i="22"/>
  <c r="G15" i="22"/>
  <c r="G16" i="22"/>
  <c r="G17" i="22"/>
  <c r="G18" i="22"/>
  <c r="G19" i="22"/>
  <c r="C21" i="22"/>
  <c r="C27" i="22" s="1"/>
  <c r="D27" i="22"/>
  <c r="E27" i="22"/>
  <c r="F27" i="22"/>
  <c r="I21" i="22"/>
  <c r="G21" i="22" l="1"/>
  <c r="I27" i="22"/>
  <c r="J6" i="22"/>
  <c r="J14" i="22"/>
  <c r="J7" i="22"/>
  <c r="J15" i="22"/>
  <c r="J16" i="22"/>
  <c r="J17" i="22"/>
  <c r="J10" i="22"/>
  <c r="J18" i="22"/>
  <c r="J11" i="22"/>
  <c r="J19" i="22"/>
  <c r="J12" i="22"/>
  <c r="J5" i="22"/>
  <c r="J21" i="22" s="1"/>
  <c r="J27" i="22" s="1"/>
  <c r="J13" i="22"/>
  <c r="J8" i="22"/>
  <c r="J9" i="22"/>
  <c r="G27" i="22"/>
  <c r="M23" i="22"/>
  <c r="N23" i="22"/>
  <c r="L23" i="22"/>
  <c r="G27" i="36"/>
  <c r="H27" i="36"/>
  <c r="F27" i="36"/>
  <c r="M24" i="22" l="1"/>
  <c r="N24" i="22"/>
  <c r="L24" i="22"/>
  <c r="D25" i="36" l="1"/>
  <c r="C25" i="36"/>
  <c r="D19" i="36" l="1"/>
  <c r="C19" i="36"/>
  <c r="B19" i="36"/>
  <c r="B25" i="36" s="1"/>
  <c r="O9" i="22" l="1"/>
  <c r="O21" i="22" s="1"/>
  <c r="N6" i="22"/>
  <c r="N7" i="22"/>
  <c r="N8" i="22"/>
  <c r="N10" i="22"/>
  <c r="N11" i="22"/>
  <c r="N12" i="22"/>
  <c r="N13" i="22"/>
  <c r="N14" i="22"/>
  <c r="N15" i="22"/>
  <c r="N16" i="22"/>
  <c r="N17" i="22"/>
  <c r="N18" i="22"/>
  <c r="N19" i="22"/>
  <c r="N5" i="22"/>
  <c r="L21" i="22"/>
  <c r="M21" i="22"/>
  <c r="K9" i="22"/>
  <c r="N9" i="22" s="1"/>
  <c r="K21" i="22" l="1"/>
  <c r="N21" i="22" s="1"/>
  <c r="K5" i="3"/>
  <c r="K6" i="3"/>
  <c r="K7" i="3"/>
  <c r="K8" i="3"/>
  <c r="K9" i="3"/>
  <c r="K10" i="3"/>
  <c r="K11" i="3"/>
  <c r="K12" i="3"/>
  <c r="K13" i="3"/>
  <c r="K14" i="3"/>
  <c r="K15" i="3"/>
  <c r="K16" i="3"/>
  <c r="K17" i="3"/>
  <c r="K18" i="3"/>
  <c r="K4" i="3"/>
  <c r="M19" i="3"/>
  <c r="J19" i="3"/>
  <c r="E21" i="17"/>
  <c r="F7" i="17"/>
  <c r="I7" i="17" s="1"/>
  <c r="R17" i="31" l="1"/>
  <c r="Q14" i="31"/>
  <c r="R5" i="31"/>
  <c r="Q5" i="31"/>
  <c r="O20" i="31" l="1"/>
  <c r="N20" i="31"/>
  <c r="L20" i="31"/>
  <c r="K20" i="31"/>
  <c r="I20" i="31"/>
  <c r="H20" i="31"/>
  <c r="F20" i="31"/>
  <c r="E20" i="31"/>
  <c r="C20" i="31"/>
  <c r="B20" i="31"/>
  <c r="Q6" i="31" l="1"/>
  <c r="R6" i="31"/>
  <c r="Q7" i="31"/>
  <c r="R7" i="31"/>
  <c r="Q8" i="31"/>
  <c r="R8" i="31"/>
  <c r="Q9" i="31"/>
  <c r="R9" i="31"/>
  <c r="Q10" i="31"/>
  <c r="R10" i="31"/>
  <c r="Q11" i="31"/>
  <c r="R11" i="31"/>
  <c r="Q12" i="31"/>
  <c r="R12" i="31"/>
  <c r="Q13" i="31"/>
  <c r="R13" i="31"/>
  <c r="R14" i="31"/>
  <c r="Q15" i="31"/>
  <c r="R15" i="31"/>
  <c r="Q16" i="31"/>
  <c r="R16" i="31"/>
  <c r="Q17" i="31"/>
  <c r="Q18" i="31"/>
  <c r="R18" i="31"/>
  <c r="Q19" i="31"/>
  <c r="R19" i="31"/>
  <c r="Q20" i="31" l="1"/>
  <c r="R20" i="31"/>
  <c r="B19" i="33"/>
  <c r="F4" i="33" s="1"/>
  <c r="G18" i="3" l="1"/>
  <c r="I18" i="3" s="1"/>
  <c r="G17" i="3"/>
  <c r="I17" i="3" s="1"/>
  <c r="G16" i="3"/>
  <c r="I16" i="3" s="1"/>
  <c r="G15" i="3"/>
  <c r="I15" i="3" s="1"/>
  <c r="G14" i="3"/>
  <c r="I14" i="3" s="1"/>
  <c r="G13" i="3"/>
  <c r="I13" i="3" s="1"/>
  <c r="G12" i="3"/>
  <c r="I12" i="3" s="1"/>
  <c r="G11" i="3"/>
  <c r="I11" i="3" s="1"/>
  <c r="G10" i="3"/>
  <c r="I10" i="3" s="1"/>
  <c r="G9" i="3"/>
  <c r="I9" i="3" s="1"/>
  <c r="G8" i="3"/>
  <c r="I8" i="3" s="1"/>
  <c r="G7" i="3"/>
  <c r="I7" i="3" s="1"/>
  <c r="G6" i="3"/>
  <c r="I6" i="3" s="1"/>
  <c r="G5" i="3"/>
  <c r="I5" i="3" s="1"/>
  <c r="G4" i="3"/>
  <c r="I4" i="3" s="1"/>
  <c r="D19" i="3"/>
  <c r="C19" i="3"/>
  <c r="G19" i="3" l="1"/>
  <c r="I24" i="17"/>
  <c r="I23" i="17"/>
  <c r="I25" i="17"/>
  <c r="D27" i="17"/>
  <c r="C27" i="17"/>
  <c r="H21" i="17"/>
  <c r="E27" i="17"/>
  <c r="C21" i="17"/>
  <c r="I20" i="17"/>
  <c r="I19" i="17"/>
  <c r="I18" i="17"/>
  <c r="I17" i="17"/>
  <c r="I16" i="17"/>
  <c r="I15" i="17"/>
  <c r="I14" i="17"/>
  <c r="F13" i="17"/>
  <c r="I13" i="17" s="1"/>
  <c r="I12" i="17"/>
  <c r="I11" i="17"/>
  <c r="F10" i="17"/>
  <c r="I10" i="17" s="1"/>
  <c r="I9" i="17"/>
  <c r="I8" i="17"/>
  <c r="I6" i="17"/>
  <c r="H27" i="17" l="1"/>
  <c r="I26" i="17"/>
  <c r="F21" i="17"/>
  <c r="F27" i="17" s="1"/>
  <c r="I21" i="17"/>
  <c r="I27" i="17" l="1"/>
  <c r="G20" i="37"/>
  <c r="E20" i="37"/>
  <c r="D20" i="37"/>
  <c r="C20" i="37"/>
  <c r="F18" i="37"/>
  <c r="I18" i="37" s="1"/>
  <c r="F9" i="37"/>
  <c r="I6" i="37"/>
  <c r="I12" i="37"/>
  <c r="H6" i="37"/>
  <c r="F6" i="37"/>
  <c r="F7" i="37"/>
  <c r="I7" i="37" s="1"/>
  <c r="F8" i="37"/>
  <c r="I8" i="37" s="1"/>
  <c r="H9" i="37"/>
  <c r="F10" i="37"/>
  <c r="H10" i="37" s="1"/>
  <c r="F11" i="37"/>
  <c r="I11" i="37" s="1"/>
  <c r="F12" i="37"/>
  <c r="H12" i="37" s="1"/>
  <c r="F13" i="37"/>
  <c r="H13" i="37" s="1"/>
  <c r="F14" i="37"/>
  <c r="H14" i="37" s="1"/>
  <c r="F15" i="37"/>
  <c r="F16" i="37"/>
  <c r="I16" i="37" s="1"/>
  <c r="F17" i="37"/>
  <c r="I17" i="37" s="1"/>
  <c r="F19" i="37"/>
  <c r="H19" i="37" s="1"/>
  <c r="I5" i="37"/>
  <c r="H5" i="37"/>
  <c r="F5" i="37"/>
  <c r="I15" i="37" l="1"/>
  <c r="F20" i="37"/>
  <c r="I20" i="37" s="1"/>
  <c r="H17" i="37"/>
  <c r="H7" i="37"/>
  <c r="H20" i="37"/>
  <c r="I19" i="37"/>
  <c r="H18" i="37"/>
  <c r="H16" i="37"/>
  <c r="H15" i="37"/>
  <c r="I14" i="37"/>
  <c r="I13" i="37"/>
  <c r="H11" i="37"/>
  <c r="I10" i="37"/>
  <c r="I9" i="37"/>
  <c r="H8" i="37"/>
  <c r="D19" i="33"/>
  <c r="H4" i="33" s="1"/>
  <c r="C19" i="33"/>
  <c r="G4" i="33" s="1"/>
  <c r="E18" i="33"/>
  <c r="E17" i="33"/>
  <c r="E16" i="33"/>
  <c r="E15" i="33"/>
  <c r="E14" i="33"/>
  <c r="E13" i="33"/>
  <c r="E12" i="33"/>
  <c r="E11" i="33"/>
  <c r="E10" i="33"/>
  <c r="E9" i="33"/>
  <c r="E8" i="33"/>
  <c r="E7" i="33"/>
  <c r="E6" i="33"/>
  <c r="E5" i="33"/>
  <c r="E4" i="33"/>
  <c r="E19" i="33" l="1"/>
  <c r="C8" i="35"/>
  <c r="C7" i="35" l="1"/>
  <c r="D7" i="35" s="1"/>
  <c r="E7" i="35" s="1"/>
  <c r="D8" i="35"/>
  <c r="E8" i="35" s="1"/>
  <c r="C9" i="35"/>
  <c r="D9" i="35" s="1"/>
  <c r="E9" i="35" s="1"/>
  <c r="C10" i="35"/>
  <c r="D10" i="35" s="1"/>
  <c r="E10" i="35" s="1"/>
  <c r="C11" i="35"/>
  <c r="D11" i="35" s="1"/>
  <c r="E11" i="35" s="1"/>
  <c r="C6" i="35"/>
  <c r="D6" i="35" s="1"/>
  <c r="E6" i="35" s="1"/>
  <c r="F12" i="26" l="1"/>
</calcChain>
</file>

<file path=xl/sharedStrings.xml><?xml version="1.0" encoding="utf-8"?>
<sst xmlns="http://schemas.openxmlformats.org/spreadsheetml/2006/main" count="832" uniqueCount="164">
  <si>
    <t>المجموع</t>
  </si>
  <si>
    <t>كركوك</t>
  </si>
  <si>
    <t>ديالى</t>
  </si>
  <si>
    <t>بغداد</t>
  </si>
  <si>
    <t>بابل</t>
  </si>
  <si>
    <t>كربلاء</t>
  </si>
  <si>
    <t>واسط</t>
  </si>
  <si>
    <t>صلاح الدين</t>
  </si>
  <si>
    <t>النجف</t>
  </si>
  <si>
    <t>القادسية</t>
  </si>
  <si>
    <t>المثنى</t>
  </si>
  <si>
    <t>ذي قار</t>
  </si>
  <si>
    <t>ميسان</t>
  </si>
  <si>
    <t>البصرة</t>
  </si>
  <si>
    <t>المحافظة</t>
  </si>
  <si>
    <t>نينوى</t>
  </si>
  <si>
    <t>نوع التصحر</t>
  </si>
  <si>
    <t>اربيل</t>
  </si>
  <si>
    <t>دهوك</t>
  </si>
  <si>
    <t xml:space="preserve">صلاح الدين </t>
  </si>
  <si>
    <t xml:space="preserve">البصرة </t>
  </si>
  <si>
    <t xml:space="preserve">القادسية </t>
  </si>
  <si>
    <t>شديد ــ شديد جداً</t>
  </si>
  <si>
    <t xml:space="preserve">شديد ــ شديد جداً </t>
  </si>
  <si>
    <t xml:space="preserve"> خفيف ــ متوسط       </t>
  </si>
  <si>
    <t xml:space="preserve"> خفيف ــ متوسط        </t>
  </si>
  <si>
    <t>الأنبار</t>
  </si>
  <si>
    <t xml:space="preserve">مساحة الغابات الطبيعية </t>
  </si>
  <si>
    <t xml:space="preserve">(دونم)                                    </t>
  </si>
  <si>
    <t>(طن)</t>
  </si>
  <si>
    <t>الانبار</t>
  </si>
  <si>
    <t>إجمالي العراق</t>
  </si>
  <si>
    <t>إجمالي</t>
  </si>
  <si>
    <t>إقليم كردستان</t>
  </si>
  <si>
    <t>تملح التربة</t>
  </si>
  <si>
    <t>تصلب التربة</t>
  </si>
  <si>
    <t xml:space="preserve">    كلس             </t>
  </si>
  <si>
    <t xml:space="preserve">   جبس</t>
  </si>
  <si>
    <t>السليمانية</t>
  </si>
  <si>
    <t>قسم إحصاءات البيئة - الجهاز المركزي للإحصاء/ العراق</t>
  </si>
  <si>
    <t>(دونم)</t>
  </si>
  <si>
    <t>سماد الداب</t>
  </si>
  <si>
    <t>سماد السوبر فوسفات الثلاثي</t>
  </si>
  <si>
    <t>سماد مركب 18x10</t>
  </si>
  <si>
    <t>التعرية الريحية</t>
  </si>
  <si>
    <t>التعرية المائية</t>
  </si>
  <si>
    <t>سماد اليوريا</t>
  </si>
  <si>
    <t>مبيد حشري</t>
  </si>
  <si>
    <t>مبيد فطري</t>
  </si>
  <si>
    <t>مبيد أدغال</t>
  </si>
  <si>
    <t>مبيد أمراض</t>
  </si>
  <si>
    <t>مبيد لاحشري</t>
  </si>
  <si>
    <t>.. بيانات غير متوفرة</t>
  </si>
  <si>
    <t xml:space="preserve">إجمالي المساحة المتأثرة بتعرية التربة والتصحر </t>
  </si>
  <si>
    <t>المساحة المتأثرة (دونم)</t>
  </si>
  <si>
    <t>الأراضي المستغلة حالياً (المزروعة) حسب طبيعة الارواء</t>
  </si>
  <si>
    <t xml:space="preserve"> جار العمل     </t>
  </si>
  <si>
    <t>مفتوح (لازال الخطر قائم)</t>
  </si>
  <si>
    <t>مغلق (رفع الخطر منها)</t>
  </si>
  <si>
    <r>
      <t xml:space="preserve">الأراضي الصالحة للزراعة </t>
    </r>
    <r>
      <rPr>
        <b/>
        <sz val="10"/>
        <color theme="0"/>
        <rFont val="Calibri"/>
        <family val="2"/>
      </rPr>
      <t>*</t>
    </r>
  </si>
  <si>
    <t>الأراضي المروية</t>
  </si>
  <si>
    <t>الأراضي الديمية</t>
  </si>
  <si>
    <t>الأراضي التي تستخدم مياه الآبار</t>
  </si>
  <si>
    <t>المصدر :  وزارة الزراعة / دائرة التخطيط والمتابعة / قسم الإحصاء</t>
  </si>
  <si>
    <t xml:space="preserve">مساحة الغابات الإصطناعية </t>
  </si>
  <si>
    <t xml:space="preserve">المجموع الكلّي لمساحة الغابات الطبيعية والإصطناعية </t>
  </si>
  <si>
    <t xml:space="preserve">كركوك </t>
  </si>
  <si>
    <t xml:space="preserve">* الغابات الطبيعية في محافظة كركوك ماعدا قضاء كرميان </t>
  </si>
  <si>
    <t>المساحة المتأثرة بتعرية التربة والتصحر في العراق لسنة 2016</t>
  </si>
  <si>
    <t>المصدر : وزارة الزراعة / دائرة التخطيط والمتابعة / قسم الإحصاء</t>
  </si>
  <si>
    <t>الشدّة</t>
  </si>
  <si>
    <t>السنوات</t>
  </si>
  <si>
    <t>المجموع الكلّي لمساحة الغابات (الطبيعية والإصطناعية) (دونم)</t>
  </si>
  <si>
    <t>المجموع الكلّي لمساحة الغابات (الطبيعية والإصطناعية) (هكتار)</t>
  </si>
  <si>
    <r>
      <t>المجموع الكلّي لمساحة الغابات (الطبيعية والإصطناعية) (كم</t>
    </r>
    <r>
      <rPr>
        <b/>
        <sz val="10"/>
        <color theme="0"/>
        <rFont val="Calibri"/>
        <family val="2"/>
      </rPr>
      <t>²</t>
    </r>
    <r>
      <rPr>
        <b/>
        <sz val="10"/>
        <color theme="0"/>
        <rFont val="Arial"/>
        <family val="2"/>
      </rPr>
      <t>)</t>
    </r>
  </si>
  <si>
    <t>الكثبان الرملية</t>
  </si>
  <si>
    <t xml:space="preserve"> </t>
  </si>
  <si>
    <t xml:space="preserve">                                            م²</t>
  </si>
  <si>
    <t xml:space="preserve">المجموع الكلّي لمساحة الغابات (الطبيعية والإصطناعية) (كم²) = المجموع الكلّي لمساحة الغابات (الطبيعية والإصطناعية) (هكتار) / 100     </t>
  </si>
  <si>
    <t xml:space="preserve">المجموع الكلّي لمساحة الغابات (الطبيعية والإصطناعية) (هكتار) = المجموع الكلّي لمساحة الغابات (الطبيعية والإصطناعية) (دونم) / 4   </t>
  </si>
  <si>
    <t>كغم</t>
  </si>
  <si>
    <t>لتر</t>
  </si>
  <si>
    <t>الأراضي المهددة بالتصحر</t>
  </si>
  <si>
    <t xml:space="preserve">المصدر : وزارة الصحة والبيئة / القطاع البيئي / دائرة التخطيط والمتابعة الفنية </t>
  </si>
  <si>
    <t>(م²)</t>
  </si>
  <si>
    <t>المجموع الكلّي</t>
  </si>
  <si>
    <r>
      <rPr>
        <b/>
        <sz val="9"/>
        <rFont val="Calibri"/>
        <family val="2"/>
      </rPr>
      <t>*</t>
    </r>
    <r>
      <rPr>
        <b/>
        <sz val="9"/>
        <rFont val="Arial"/>
        <family val="2"/>
      </rPr>
      <t xml:space="preserve"> مساحة العراق عدا المياه الإقليمية (434128) كم</t>
    </r>
    <r>
      <rPr>
        <b/>
        <sz val="9"/>
        <rFont val="Calibri"/>
        <family val="2"/>
      </rPr>
      <t>²</t>
    </r>
  </si>
  <si>
    <t>جدول (1)</t>
  </si>
  <si>
    <t>جدول (2)</t>
  </si>
  <si>
    <t>جدول (4)</t>
  </si>
  <si>
    <t>جدول (5)</t>
  </si>
  <si>
    <t>جدول (6)</t>
  </si>
  <si>
    <t>جدول (7)</t>
  </si>
  <si>
    <t>جدول (8)</t>
  </si>
  <si>
    <t>جدول (9)</t>
  </si>
  <si>
    <t>..</t>
  </si>
  <si>
    <t>مساحة الأراضي المستصلحة</t>
  </si>
  <si>
    <t>كلياً</t>
  </si>
  <si>
    <t>جزئياً</t>
  </si>
  <si>
    <t xml:space="preserve">المجموع </t>
  </si>
  <si>
    <t>مساحات الأراضي قيد الإستصلاح</t>
  </si>
  <si>
    <t>مساحات الأراضي التي لم يتم إستصلاحها</t>
  </si>
  <si>
    <t>المصدر :  وزارة الموارد المائية / دائرة التخطيط والمتابعة / قسم السياسات البيئية</t>
  </si>
  <si>
    <t>جدول (3)</t>
  </si>
  <si>
    <t>نسبة الأراضي المستصلحة إلى الأراضي المشمولة بالإستصلاح (%)</t>
  </si>
  <si>
    <t xml:space="preserve">             2. مساحة محافظة بغداد ضمنها جزء من مساحة ناحية الإسحاقي التابعة لمحافظة صلاح الدين (163400 دونم)</t>
  </si>
  <si>
    <r>
      <t xml:space="preserve">نسبة مساحة الغابات الكلّية (الطبيعية والإصطناعية) من مساحة العراق (%) </t>
    </r>
    <r>
      <rPr>
        <b/>
        <sz val="10"/>
        <color theme="0"/>
        <rFont val="Calibri"/>
        <family val="2"/>
      </rPr>
      <t>*</t>
    </r>
  </si>
  <si>
    <t>نوع المبيد</t>
  </si>
  <si>
    <t>الكمية (لتر)</t>
  </si>
  <si>
    <t>الكمية (كغم)</t>
  </si>
  <si>
    <t>حشري</t>
  </si>
  <si>
    <t>فطري</t>
  </si>
  <si>
    <t>Row Labels</t>
  </si>
  <si>
    <t>Grand Total</t>
  </si>
  <si>
    <t xml:space="preserve"> الكمية (لتر)</t>
  </si>
  <si>
    <t xml:space="preserve"> الكمية (كغم)</t>
  </si>
  <si>
    <t>الكمية ( كغم)</t>
  </si>
  <si>
    <t>الأراضي الصحراوية والمتصحرة</t>
  </si>
  <si>
    <t>لا حشري</t>
  </si>
  <si>
    <t>مجموع المساحات المشمولة بأعمال الإستصلاح حسب الموازنة المائية لسنة 2014*</t>
  </si>
  <si>
    <t>النسبة</t>
  </si>
  <si>
    <t>البساتين</t>
  </si>
  <si>
    <t>المساحة**</t>
  </si>
  <si>
    <t xml:space="preserve">مساحة الأراضي الصالحة للزراعة والمزروعة والبساتين حسب المحافظة لسنة 2019  </t>
  </si>
  <si>
    <t>مساحة الأراضي الصالحة للزراعة والمزروعة والبساتين حسب المحافظة لسنة 2020</t>
  </si>
  <si>
    <t>كمية المبيدات المستخدمة حسب النوع والمحافظة لسنة 2020</t>
  </si>
  <si>
    <t xml:space="preserve">مساحة المناطق الخطرة الملوثة بـ (أرض مواجهات، ذخائر عنقودية، مخلفات حربية، حقول ألغام، عبوات ناسفة وذخائر غير منفجرة) حسب الحالة والمحافظة للمدة من (2004 ــ 2020) </t>
  </si>
  <si>
    <t>نسبة مساحة الغابات (الطبيعية والإصطناعية) من مساحة العراق عدا المياه الإقليمية للسنوات (2011 ــ 2020)</t>
  </si>
  <si>
    <t>مساحة الغابات (الطبيعية والإصطناعية) حسب المحافظة لسنة 2020</t>
  </si>
  <si>
    <t>البحوث الزراعية</t>
  </si>
  <si>
    <t>ملاحظة :  لا تتوفر بيانات للسنوات 2017، 2018، 2019 و 2020 لذلك تم نشر بيانات سنة 2016</t>
  </si>
  <si>
    <t xml:space="preserve">كمية الأسمدة المجهّزة حسب النوع والمحافظة لسنة 2020 </t>
  </si>
  <si>
    <r>
      <t xml:space="preserve">ملاحظة : 1- القيمة </t>
    </r>
    <r>
      <rPr>
        <b/>
        <sz val="9"/>
        <rFont val="Times New Roman"/>
        <family val="1"/>
        <scheme val="major"/>
      </rPr>
      <t>(0)</t>
    </r>
    <r>
      <rPr>
        <b/>
        <sz val="9"/>
        <rFont val="Arial"/>
        <family val="2"/>
      </rPr>
      <t xml:space="preserve"> تعني عدم إجراء عمليات الكشف عن المناطق الخطرة الملوثة في المحافظة أو قيمة المساحة أقل من (م²)</t>
    </r>
  </si>
  <si>
    <t>xx</t>
  </si>
  <si>
    <t>d</t>
  </si>
  <si>
    <t>مساحة الغابات القائمة لغاية 2019/12/31</t>
  </si>
  <si>
    <t>المساحات المشجرة خلال عام 2020</t>
  </si>
  <si>
    <t xml:space="preserve">مساحة الغابات التابعة لمديريات زراعة المحافظات والقائمة لغاية 2020/12/31 </t>
  </si>
  <si>
    <t xml:space="preserve">مجموع المساحات المشمولة باعمال الاستصلاح حسب الموازنة المائية لعام 2014 </t>
  </si>
  <si>
    <t xml:space="preserve">مساحات الاراضي المستصلحة كليا </t>
  </si>
  <si>
    <t xml:space="preserve">مساحات الاراضي المستصلحة جزئيا </t>
  </si>
  <si>
    <t>مجموع المساحات المستصلحة</t>
  </si>
  <si>
    <t>مساحات الاراضي التي تحت الاستصلاح</t>
  </si>
  <si>
    <t>مجموع مساحات الاراضي المتبقية التي لم تستصلح</t>
  </si>
  <si>
    <r>
      <t>نسبة الاراضي المستصلحة الى المساحة المشمولة بالاستصلاح</t>
    </r>
    <r>
      <rPr>
        <sz val="12"/>
        <rFont val="Calibri"/>
        <family val="2"/>
      </rPr>
      <t>%</t>
    </r>
  </si>
  <si>
    <t>صلاح الدين بضمنها جزء من الاسحاقي</t>
  </si>
  <si>
    <t>بغداد بضمنها جزء من الاسحاقي</t>
  </si>
  <si>
    <t>الرمادي</t>
  </si>
  <si>
    <t>كربلاء المقدسة</t>
  </si>
  <si>
    <t>النجف الاشرف</t>
  </si>
  <si>
    <t>الديوانية</t>
  </si>
  <si>
    <t>مساحة الأراضي المستصلحة (كلياً وجزئياً) وقيد الإستصلاح حسب المحافظة لسنة 2020</t>
  </si>
  <si>
    <t>ملاحظة:- 1. لا توجد مساحات مستصلحة يمكن استغلالها والاستفادة منها خلال الاعوام من (2016-2020) وذلك بسبب توقف جميع مشاريع الإستصلاح خلال هذه السنوات بسبب الأزمة المالية والأمنية وجائحة كورونا</t>
  </si>
  <si>
    <t xml:space="preserve">** إنخفاض مساحات الغابات التابعة لمشاريع دائرة الغابات والتصحر بسبب العمليات الارهابية والعسكرية التي شهدتها المحافظة </t>
  </si>
  <si>
    <t>مساحات الغابات التابعة لمشاريع دائرة الغابات والتصحر***</t>
  </si>
  <si>
    <t xml:space="preserve">             2- نتيجة اعمال التحديث للمسوحات غير التقنية تم تقليل مجموع المساحات الملوثة عن السنة السابقة في المحافظات (كربلاء، واسط، النجف والمثنى)</t>
  </si>
  <si>
    <t xml:space="preserve">             3- قلت المساحات المغلقة في محافظة كربلاء عن السنة السابقة نتيجة تدقيق بياناتها مع الاحداثيات وتصحيح ربط المنطقة الخطرة مع المنطقة التابعة للمحافظة المعنية</t>
  </si>
  <si>
    <t xml:space="preserve"> * الأراضي الصالحة للزراعة هي جميع الأراضي التي تروي سيحا ولها حصص مائية والأراضي الديمية المضمونة الارواء والأراضي التي تروي من الينابيع والابار وهذه البيانات تمثل نتائج الدراسة الستراتيجية لموارد المياه والاراضي في العراق والمعدة من قبل وزارة الموارد المائية في سنة 2014</t>
  </si>
  <si>
    <t>** إرتفاع مساحة البساتين في محافظة الانبار يعود إلى شمول مساحات لم يتم شمولها العام السابق بسبب الوضع الامني فيها إضافة الى توفر الحصص المائية للمزارعين لتأهيل البساتين في كل من المحافظات (كركوك، بغداد، المثنى وذي قار)</t>
  </si>
  <si>
    <t>*** المساحات الخاصة بغابات دائرة الغابات والتصحر تمثل الأراضي المشجرة فقط وليس المساحة الكلية للغابة</t>
  </si>
  <si>
    <t>مساحة الأراضي الصحراوية والمتصحرة والمهدّدة بالتصحر والكثبان الرملية حسب المحافظة لسنة 2020</t>
  </si>
  <si>
    <t>الأراضي المهدّدة بالتصحر</t>
  </si>
  <si>
    <t>ملاحظة : النسبة المئوية للأراضي الصحراوية والمتصحرة (15.6%) والأراضي المهدّدة بالتصحر (53.9%) ومجموعهما (69.5%) وهي تمثل نسبة الأراضي المتدهورة من مساحة العراق الكلية</t>
  </si>
  <si>
    <t>* تمثل المساحة المخطط لإروائها بموجب خطة وزارة الموارد المائية في الدراسة الستراتيجية لموارد المياه والأراضي لسنة 2014 تمثلت أعمال الإستصلاح بإنشاء شبكات ري وبزل متكاملة الغاية منها رفع كفاءة الإنتاج النباتي والحفاظ على خصوبة التربة وتنظيم توزيع المياه وتصريف مياه البزل خارج الأراضي المزروعة</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</si>
</sst>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0.0"/>
    <numFmt numFmtId="166" formatCode="0.000"/>
    <numFmt numFmtId="167" formatCode="[$-1010000]d/m/yyyy;@"/>
    <numFmt numFmtId="168" formatCode="_(* #,##0_);_(* \(#,##0\);_(* &quot;-&quot;??_);_(@_)"/>
    <numFmt numFmtId="169" formatCode="#,##0.0"/>
    <numFmt numFmtId="170" formatCode="_(* #,##0.0_);_(* \(#,##0.0\);_(* &quot;-&quot;??_);_(@_)"/>
    <numFmt numFmtId="171" formatCode="_-* #,##0.0_-;\-* #,##0.0_-;_-* &quot;-&quot;??_-;_-@_-"/>
  </numFmts>
  <fonts count="32" x14ac:knownFonts="1">
    <font>
      <sz val="10"/>
      <name val="Arial"/>
      <charset val="178"/>
    </font>
    <font>
      <b/>
      <sz val="10"/>
      <name val="Times New Roman"/>
      <family val="1"/>
    </font>
    <font>
      <b/>
      <sz val="10"/>
      <name val="Arial"/>
      <family val="2"/>
    </font>
    <font>
      <b/>
      <sz val="9"/>
      <name val="Arial"/>
      <family val="2"/>
    </font>
    <font>
      <b/>
      <sz val="12"/>
      <name val="Arial"/>
      <family val="2"/>
    </font>
    <font>
      <sz val="8"/>
      <name val="Arial"/>
      <family val="2"/>
    </font>
    <font>
      <b/>
      <sz val="10"/>
      <name val="Simplified Arabic"/>
      <family val="1"/>
    </font>
    <font>
      <b/>
      <sz val="9"/>
      <name val="Simplified Arabic"/>
      <family val="1"/>
    </font>
    <font>
      <b/>
      <sz val="12"/>
      <name val="Times New Roman"/>
      <family val="1"/>
    </font>
    <font>
      <b/>
      <sz val="12"/>
      <name val="Simplified Arabic"/>
      <family val="1"/>
    </font>
    <font>
      <b/>
      <sz val="11"/>
      <name val="Simplified Arabic"/>
      <family val="1"/>
    </font>
    <font>
      <sz val="10"/>
      <name val="Arial"/>
      <family val="2"/>
    </font>
    <font>
      <sz val="9"/>
      <name val="Arial"/>
      <family val="2"/>
    </font>
    <font>
      <b/>
      <sz val="9"/>
      <name val="Times New Roman"/>
      <family val="1"/>
    </font>
    <font>
      <sz val="10"/>
      <name val="Arial"/>
      <family val="2"/>
    </font>
    <font>
      <b/>
      <sz val="10"/>
      <color theme="1"/>
      <name val="Arial"/>
      <family val="2"/>
    </font>
    <font>
      <b/>
      <sz val="10"/>
      <color theme="1"/>
      <name val="Times New Roman"/>
      <family val="1"/>
    </font>
    <font>
      <b/>
      <sz val="10"/>
      <color theme="1"/>
      <name val="Simplified Arabic"/>
      <family val="1"/>
    </font>
    <font>
      <b/>
      <sz val="11"/>
      <name val="Arial"/>
      <family val="2"/>
    </font>
    <font>
      <b/>
      <sz val="10"/>
      <color theme="0"/>
      <name val="Arial"/>
      <family val="2"/>
    </font>
    <font>
      <b/>
      <sz val="9"/>
      <color theme="0"/>
      <name val="Arial"/>
      <family val="2"/>
    </font>
    <font>
      <sz val="10"/>
      <color theme="0"/>
      <name val="Arial"/>
      <family val="2"/>
    </font>
    <font>
      <b/>
      <sz val="10"/>
      <name val="Times New Roman"/>
      <family val="1"/>
      <scheme val="major"/>
    </font>
    <font>
      <b/>
      <sz val="10"/>
      <color theme="0"/>
      <name val="Calibri"/>
      <family val="2"/>
    </font>
    <font>
      <b/>
      <sz val="9"/>
      <name val="Arial"/>
      <family val="2"/>
      <scheme val="minor"/>
    </font>
    <font>
      <b/>
      <sz val="10"/>
      <name val="Arial"/>
      <family val="2"/>
      <scheme val="minor"/>
    </font>
    <font>
      <b/>
      <sz val="9"/>
      <name val="Times New Roman"/>
      <family val="1"/>
      <scheme val="major"/>
    </font>
    <font>
      <b/>
      <sz val="9"/>
      <name val="Calibri"/>
      <family val="2"/>
    </font>
    <font>
      <b/>
      <sz val="10"/>
      <color rgb="FFFF0000"/>
      <name val="Times New Roman"/>
      <family val="1"/>
    </font>
    <font>
      <sz val="11"/>
      <name val="Arial"/>
      <family val="2"/>
    </font>
    <font>
      <sz val="12"/>
      <name val="Arial"/>
      <family val="2"/>
    </font>
    <font>
      <sz val="12"/>
      <name val="Calibri"/>
      <family val="2"/>
    </font>
  </fonts>
  <fills count="9">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007434"/>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s>
  <borders count="19">
    <border>
      <left/>
      <right/>
      <top/>
      <bottom/>
      <diagonal/>
    </border>
    <border>
      <left/>
      <right/>
      <top style="hair">
        <color indexed="64"/>
      </top>
      <bottom style="hair">
        <color indexed="64"/>
      </bottom>
      <diagonal/>
    </border>
    <border>
      <left/>
      <right/>
      <top style="double">
        <color indexed="64"/>
      </top>
      <bottom/>
      <diagonal/>
    </border>
    <border>
      <left/>
      <right/>
      <top style="hair">
        <color indexed="64"/>
      </top>
      <bottom style="thin">
        <color indexed="64"/>
      </bottom>
      <diagonal/>
    </border>
    <border>
      <left/>
      <right/>
      <top style="thin">
        <color indexed="64"/>
      </top>
      <bottom style="hair">
        <color indexed="64"/>
      </bottom>
      <diagonal/>
    </border>
    <border>
      <left/>
      <right/>
      <top/>
      <bottom style="hair">
        <color indexed="64"/>
      </bottom>
      <diagonal/>
    </border>
    <border>
      <left/>
      <right/>
      <top/>
      <bottom style="double">
        <color indexed="64"/>
      </bottom>
      <diagonal/>
    </border>
    <border>
      <left/>
      <right/>
      <top style="hair">
        <color indexed="64"/>
      </top>
      <bottom/>
      <diagonal/>
    </border>
    <border>
      <left/>
      <right/>
      <top style="thin">
        <color indexed="64"/>
      </top>
      <bottom/>
      <diagonal/>
    </border>
    <border>
      <left/>
      <right/>
      <top style="double">
        <color indexed="64"/>
      </top>
      <bottom style="thin">
        <color indexed="64"/>
      </bottom>
      <diagonal/>
    </border>
    <border>
      <left/>
      <right/>
      <top/>
      <bottom style="thin">
        <color indexed="64"/>
      </bottom>
      <diagonal/>
    </border>
    <border>
      <left/>
      <right/>
      <top style="double">
        <color indexed="64"/>
      </top>
      <bottom style="double">
        <color indexed="64"/>
      </bottom>
      <diagonal/>
    </border>
    <border>
      <left/>
      <right/>
      <top style="double">
        <color indexed="64"/>
      </top>
      <bottom style="hair">
        <color indexed="64"/>
      </bottom>
      <diagonal/>
    </border>
    <border>
      <left/>
      <right/>
      <top style="thin">
        <color indexed="64"/>
      </top>
      <bottom style="double">
        <color indexed="64"/>
      </bottom>
      <diagonal/>
    </border>
    <border>
      <left/>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s>
  <cellStyleXfs count="2">
    <xf numFmtId="0" fontId="0" fillId="0" borderId="0"/>
    <xf numFmtId="164" fontId="14" fillId="0" borderId="0" applyFont="0" applyFill="0" applyBorder="0" applyAlignment="0" applyProtection="0"/>
  </cellStyleXfs>
  <cellXfs count="300">
    <xf numFmtId="0" fontId="0" fillId="0" borderId="0" xfId="0"/>
    <xf numFmtId="0" fontId="0" fillId="0" borderId="0" xfId="0" applyBorder="1"/>
    <xf numFmtId="0" fontId="3" fillId="0" borderId="0" xfId="0" applyFont="1" applyBorder="1" applyAlignment="1">
      <alignment horizontal="right" vertical="center" wrapText="1"/>
    </xf>
    <xf numFmtId="0" fontId="10" fillId="0" borderId="0" xfId="0" applyFont="1" applyBorder="1" applyAlignment="1">
      <alignment horizontal="center" vertical="center" wrapText="1" readingOrder="2"/>
    </xf>
    <xf numFmtId="0" fontId="9" fillId="0" borderId="0" xfId="0" applyFont="1" applyBorder="1" applyAlignment="1">
      <alignment horizontal="center" vertical="center" wrapText="1"/>
    </xf>
    <xf numFmtId="0" fontId="12" fillId="0" borderId="0" xfId="0" applyFont="1"/>
    <xf numFmtId="0" fontId="7" fillId="0" borderId="0" xfId="0" applyFont="1" applyBorder="1" applyAlignment="1">
      <alignment horizontal="center" wrapText="1"/>
    </xf>
    <xf numFmtId="0" fontId="6" fillId="0" borderId="0" xfId="0" applyFont="1" applyBorder="1" applyAlignment="1">
      <alignment vertical="center" wrapText="1"/>
    </xf>
    <xf numFmtId="0" fontId="0" fillId="0" borderId="0" xfId="0"/>
    <xf numFmtId="0" fontId="3" fillId="0" borderId="0" xfId="0" applyFont="1" applyBorder="1" applyAlignment="1">
      <alignment horizontal="right" vertical="center" wrapText="1"/>
    </xf>
    <xf numFmtId="0" fontId="0" fillId="0" borderId="0" xfId="0"/>
    <xf numFmtId="0" fontId="12" fillId="0" borderId="0" xfId="0" applyFont="1" applyBorder="1"/>
    <xf numFmtId="0" fontId="0" fillId="0" borderId="0" xfId="0"/>
    <xf numFmtId="0" fontId="4" fillId="0" borderId="6" xfId="0" applyFont="1" applyFill="1" applyBorder="1" applyAlignment="1">
      <alignment horizontal="center" vertical="center" wrapText="1"/>
    </xf>
    <xf numFmtId="165" fontId="0" fillId="0" borderId="0" xfId="0" applyNumberFormat="1"/>
    <xf numFmtId="0" fontId="0" fillId="0" borderId="0" xfId="0"/>
    <xf numFmtId="0" fontId="0" fillId="0" borderId="0" xfId="0"/>
    <xf numFmtId="0" fontId="0" fillId="0" borderId="0" xfId="0"/>
    <xf numFmtId="0" fontId="3" fillId="0" borderId="8" xfId="0" applyFont="1" applyBorder="1" applyAlignment="1">
      <alignment vertical="center" wrapText="1"/>
    </xf>
    <xf numFmtId="0" fontId="11" fillId="0" borderId="0" xfId="0" applyFont="1"/>
    <xf numFmtId="0" fontId="2" fillId="0" borderId="0" xfId="0" applyFont="1" applyBorder="1" applyAlignment="1">
      <alignment horizontal="center" vertical="center" wrapText="1"/>
    </xf>
    <xf numFmtId="165" fontId="1" fillId="0" borderId="0" xfId="0" applyNumberFormat="1" applyFont="1" applyBorder="1" applyAlignment="1">
      <alignment horizontal="center" vertical="center" wrapText="1"/>
    </xf>
    <xf numFmtId="0" fontId="0" fillId="0" borderId="0" xfId="0"/>
    <xf numFmtId="0" fontId="4" fillId="0" borderId="0" xfId="0" applyFont="1" applyFill="1" applyBorder="1" applyAlignment="1">
      <alignment horizontal="center" vertical="center" wrapText="1"/>
    </xf>
    <xf numFmtId="0" fontId="3" fillId="0" borderId="0" xfId="0" applyFont="1" applyBorder="1" applyAlignment="1">
      <alignment vertical="center" wrapText="1"/>
    </xf>
    <xf numFmtId="0" fontId="2" fillId="0" borderId="5" xfId="0" applyFont="1" applyBorder="1" applyAlignment="1">
      <alignment horizontal="right" vertical="center" wrapText="1"/>
    </xf>
    <xf numFmtId="0" fontId="0" fillId="0" borderId="0" xfId="0"/>
    <xf numFmtId="0" fontId="4" fillId="0" borderId="0" xfId="0" applyFont="1" applyFill="1" applyBorder="1" applyAlignment="1">
      <alignment horizontal="center" vertical="center" wrapText="1"/>
    </xf>
    <xf numFmtId="0" fontId="0" fillId="0" borderId="0" xfId="0"/>
    <xf numFmtId="164" fontId="1" fillId="0" borderId="0" xfId="1" applyFont="1" applyBorder="1" applyAlignment="1">
      <alignment horizontal="right" vertical="center" wrapText="1"/>
    </xf>
    <xf numFmtId="0" fontId="2" fillId="0" borderId="4" xfId="0" applyFont="1" applyBorder="1" applyAlignment="1">
      <alignment horizontal="right" vertical="center" wrapText="1"/>
    </xf>
    <xf numFmtId="0" fontId="2" fillId="0" borderId="1" xfId="0" applyFont="1" applyBorder="1" applyAlignment="1">
      <alignment horizontal="right" vertical="center" wrapText="1"/>
    </xf>
    <xf numFmtId="0" fontId="0" fillId="3" borderId="0" xfId="0" applyFill="1"/>
    <xf numFmtId="0" fontId="2" fillId="2" borderId="5" xfId="0" applyFont="1" applyFill="1" applyBorder="1" applyAlignment="1">
      <alignment vertical="center" wrapText="1"/>
    </xf>
    <xf numFmtId="0" fontId="2" fillId="2" borderId="1" xfId="0" applyFont="1" applyFill="1" applyBorder="1" applyAlignment="1">
      <alignment vertical="center" wrapText="1"/>
    </xf>
    <xf numFmtId="3" fontId="1" fillId="2" borderId="1" xfId="0" applyNumberFormat="1" applyFont="1" applyFill="1" applyBorder="1" applyAlignment="1">
      <alignment vertical="center" wrapText="1"/>
    </xf>
    <xf numFmtId="0" fontId="2" fillId="2" borderId="7" xfId="0" applyFont="1" applyFill="1" applyBorder="1" applyAlignment="1">
      <alignment vertical="center" wrapText="1"/>
    </xf>
    <xf numFmtId="168" fontId="1" fillId="0" borderId="4" xfId="1" applyNumberFormat="1" applyFont="1" applyFill="1" applyBorder="1" applyAlignment="1">
      <alignment horizontal="right" vertical="center" wrapText="1"/>
    </xf>
    <xf numFmtId="168" fontId="1" fillId="0" borderId="5" xfId="1" applyNumberFormat="1" applyFont="1" applyFill="1" applyBorder="1" applyAlignment="1">
      <alignment horizontal="right" vertical="center" wrapText="1"/>
    </xf>
    <xf numFmtId="168" fontId="1" fillId="0" borderId="1" xfId="1" applyNumberFormat="1" applyFont="1" applyFill="1" applyBorder="1" applyAlignment="1">
      <alignment horizontal="center" vertical="center" wrapText="1"/>
    </xf>
    <xf numFmtId="168" fontId="1" fillId="0" borderId="0" xfId="1" applyNumberFormat="1" applyFont="1" applyFill="1" applyBorder="1" applyAlignment="1">
      <alignment horizontal="right" vertical="center" wrapText="1"/>
    </xf>
    <xf numFmtId="168" fontId="12" fillId="0" borderId="0" xfId="0" applyNumberFormat="1" applyFont="1"/>
    <xf numFmtId="168" fontId="12" fillId="0" borderId="0" xfId="0" applyNumberFormat="1" applyFont="1" applyBorder="1"/>
    <xf numFmtId="168" fontId="1" fillId="0" borderId="0" xfId="1" applyNumberFormat="1" applyFont="1" applyFill="1" applyBorder="1" applyAlignment="1">
      <alignment horizontal="center" vertical="center" wrapText="1"/>
    </xf>
    <xf numFmtId="0" fontId="11" fillId="3" borderId="0" xfId="0" applyFont="1" applyFill="1"/>
    <xf numFmtId="0" fontId="0" fillId="0" borderId="0" xfId="0"/>
    <xf numFmtId="0" fontId="15" fillId="0" borderId="4" xfId="0" applyFont="1" applyBorder="1" applyAlignment="1">
      <alignment vertical="center" wrapText="1" readingOrder="2"/>
    </xf>
    <xf numFmtId="0" fontId="15" fillId="0" borderId="1" xfId="0" applyFont="1" applyBorder="1" applyAlignment="1">
      <alignment vertical="center" wrapText="1" readingOrder="2"/>
    </xf>
    <xf numFmtId="0" fontId="15" fillId="0" borderId="7" xfId="0" applyFont="1" applyBorder="1" applyAlignment="1">
      <alignment vertical="center" wrapText="1" readingOrder="2"/>
    </xf>
    <xf numFmtId="0" fontId="0" fillId="0" borderId="0" xfId="0"/>
    <xf numFmtId="168" fontId="1" fillId="0" borderId="5" xfId="1" applyNumberFormat="1" applyFont="1" applyFill="1" applyBorder="1" applyAlignment="1">
      <alignment horizontal="right" vertical="center" wrapText="1"/>
    </xf>
    <xf numFmtId="0" fontId="4" fillId="2" borderId="0" xfId="0" applyFont="1" applyFill="1" applyAlignment="1">
      <alignment vertical="center" wrapText="1"/>
    </xf>
    <xf numFmtId="0" fontId="3" fillId="0" borderId="0" xfId="0" applyFont="1" applyBorder="1" applyAlignment="1"/>
    <xf numFmtId="0" fontId="13" fillId="0" borderId="8" xfId="0" applyFont="1" applyBorder="1" applyAlignment="1">
      <alignment horizontal="left" vertical="center" wrapText="1"/>
    </xf>
    <xf numFmtId="0" fontId="13" fillId="0" borderId="8" xfId="0" applyFont="1" applyBorder="1" applyAlignment="1">
      <alignment vertical="center" wrapText="1"/>
    </xf>
    <xf numFmtId="0" fontId="0" fillId="0" borderId="0" xfId="0"/>
    <xf numFmtId="0" fontId="4" fillId="0" borderId="6" xfId="0" applyFont="1" applyFill="1" applyBorder="1" applyAlignment="1">
      <alignment vertical="center" wrapText="1" readingOrder="2"/>
    </xf>
    <xf numFmtId="0" fontId="4" fillId="0" borderId="0" xfId="0" applyFont="1" applyFill="1" applyAlignment="1">
      <alignment vertical="center" wrapText="1"/>
    </xf>
    <xf numFmtId="0" fontId="2" fillId="0" borderId="5" xfId="0" applyFont="1" applyFill="1" applyBorder="1" applyAlignment="1">
      <alignment horizontal="right" vertical="center" wrapText="1"/>
    </xf>
    <xf numFmtId="0" fontId="2" fillId="0" borderId="1" xfId="0" applyFont="1" applyFill="1" applyBorder="1" applyAlignment="1">
      <alignment horizontal="right" vertical="center" wrapText="1"/>
    </xf>
    <xf numFmtId="0" fontId="4" fillId="2" borderId="6" xfId="0" applyFont="1" applyFill="1" applyBorder="1" applyAlignment="1">
      <alignment vertical="center" wrapText="1"/>
    </xf>
    <xf numFmtId="0" fontId="0" fillId="0" borderId="6" xfId="0" applyBorder="1"/>
    <xf numFmtId="0" fontId="4" fillId="0" borderId="0" xfId="0" applyFont="1" applyBorder="1" applyAlignment="1">
      <alignment vertical="center" wrapText="1"/>
    </xf>
    <xf numFmtId="0" fontId="0" fillId="0" borderId="0" xfId="0"/>
    <xf numFmtId="0" fontId="0" fillId="0" borderId="0" xfId="0"/>
    <xf numFmtId="0" fontId="0" fillId="2" borderId="0" xfId="0" applyFill="1"/>
    <xf numFmtId="0" fontId="11" fillId="2" borderId="0" xfId="0" applyFont="1" applyFill="1"/>
    <xf numFmtId="0" fontId="2" fillId="0" borderId="7" xfId="0" applyFont="1" applyBorder="1" applyAlignment="1">
      <alignment horizontal="right" vertical="center" wrapText="1"/>
    </xf>
    <xf numFmtId="0" fontId="0" fillId="4" borderId="0" xfId="0" applyFill="1"/>
    <xf numFmtId="0" fontId="3" fillId="4" borderId="0" xfId="0" applyFont="1" applyFill="1" applyBorder="1" applyAlignment="1">
      <alignment horizontal="center" vertical="center" wrapText="1"/>
    </xf>
    <xf numFmtId="0" fontId="3" fillId="5" borderId="3" xfId="0" applyFont="1" applyFill="1" applyBorder="1" applyAlignment="1">
      <alignment horizontal="right" vertical="center" wrapText="1"/>
    </xf>
    <xf numFmtId="0" fontId="2" fillId="5" borderId="11" xfId="0" applyFont="1" applyFill="1" applyBorder="1" applyAlignment="1">
      <alignment horizontal="right" vertical="center" wrapText="1"/>
    </xf>
    <xf numFmtId="168" fontId="1" fillId="5" borderId="11" xfId="1" applyNumberFormat="1" applyFont="1" applyFill="1" applyBorder="1" applyAlignment="1">
      <alignment horizontal="right" vertical="center" wrapText="1"/>
    </xf>
    <xf numFmtId="168" fontId="1" fillId="5" borderId="6" xfId="1" applyNumberFormat="1" applyFont="1" applyFill="1" applyBorder="1" applyAlignment="1">
      <alignment horizontal="center" vertical="center" wrapText="1"/>
    </xf>
    <xf numFmtId="168" fontId="1" fillId="5" borderId="11" xfId="1" applyNumberFormat="1" applyFont="1" applyFill="1" applyBorder="1" applyAlignment="1">
      <alignment horizontal="center" vertical="center" wrapText="1"/>
    </xf>
    <xf numFmtId="0" fontId="0" fillId="0" borderId="2" xfId="0" applyBorder="1"/>
    <xf numFmtId="0" fontId="2" fillId="0" borderId="7" xfId="0" applyFont="1" applyFill="1" applyBorder="1" applyAlignment="1">
      <alignment horizontal="right" vertical="center" wrapText="1"/>
    </xf>
    <xf numFmtId="3" fontId="3" fillId="0" borderId="0" xfId="0" applyNumberFormat="1" applyFont="1" applyBorder="1" applyAlignment="1">
      <alignment vertical="center" wrapText="1"/>
    </xf>
    <xf numFmtId="0" fontId="1" fillId="0" borderId="5" xfId="1" applyNumberFormat="1" applyFont="1" applyFill="1" applyBorder="1" applyAlignment="1">
      <alignment vertical="center" wrapText="1"/>
    </xf>
    <xf numFmtId="0" fontId="1" fillId="0" borderId="0" xfId="1" applyNumberFormat="1" applyFont="1" applyFill="1" applyBorder="1" applyAlignment="1">
      <alignment vertical="center" wrapText="1"/>
    </xf>
    <xf numFmtId="169" fontId="1" fillId="2" borderId="1" xfId="0" applyNumberFormat="1" applyFont="1" applyFill="1" applyBorder="1" applyAlignment="1">
      <alignment vertical="center" wrapText="1"/>
    </xf>
    <xf numFmtId="169" fontId="1" fillId="2" borderId="7" xfId="0" applyNumberFormat="1" applyFont="1" applyFill="1" applyBorder="1" applyAlignment="1">
      <alignment vertical="center" wrapText="1"/>
    </xf>
    <xf numFmtId="0" fontId="2" fillId="0" borderId="0" xfId="0" applyFont="1" applyAlignment="1">
      <alignment horizontal="center"/>
    </xf>
    <xf numFmtId="0" fontId="0" fillId="6" borderId="0" xfId="0" applyFill="1"/>
    <xf numFmtId="0" fontId="15" fillId="0" borderId="7" xfId="0" applyFont="1" applyFill="1" applyBorder="1" applyAlignment="1">
      <alignment vertical="center" wrapText="1" readingOrder="2"/>
    </xf>
    <xf numFmtId="0" fontId="15" fillId="0" borderId="1" xfId="0" applyFont="1" applyFill="1" applyBorder="1" applyAlignment="1">
      <alignment vertical="center" wrapText="1" readingOrder="2"/>
    </xf>
    <xf numFmtId="3" fontId="16" fillId="0" borderId="1" xfId="1" applyNumberFormat="1" applyFont="1" applyFill="1" applyBorder="1" applyAlignment="1">
      <alignment vertical="center" wrapText="1"/>
    </xf>
    <xf numFmtId="0" fontId="15" fillId="0" borderId="5" xfId="0" applyFont="1" applyFill="1" applyBorder="1" applyAlignment="1">
      <alignment vertical="center" wrapText="1" readingOrder="2"/>
    </xf>
    <xf numFmtId="0" fontId="17" fillId="0" borderId="7" xfId="0" applyFont="1" applyFill="1" applyBorder="1" applyAlignment="1">
      <alignment vertical="center" wrapText="1" readingOrder="2"/>
    </xf>
    <xf numFmtId="3" fontId="1" fillId="0" borderId="1" xfId="1" applyNumberFormat="1" applyFont="1" applyFill="1" applyBorder="1" applyAlignment="1">
      <alignment vertical="center" wrapText="1"/>
    </xf>
    <xf numFmtId="0" fontId="19" fillId="4" borderId="9" xfId="0" applyFont="1" applyFill="1" applyBorder="1" applyAlignment="1">
      <alignment vertical="center" wrapText="1"/>
    </xf>
    <xf numFmtId="0" fontId="19" fillId="4" borderId="9" xfId="0" applyFont="1" applyFill="1" applyBorder="1" applyAlignment="1">
      <alignment horizontal="right" vertical="center" wrapText="1"/>
    </xf>
    <xf numFmtId="0" fontId="19" fillId="4" borderId="9"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9" xfId="0" applyFont="1" applyFill="1" applyBorder="1" applyAlignment="1">
      <alignment horizontal="right" vertical="center" wrapText="1"/>
    </xf>
    <xf numFmtId="0" fontId="2" fillId="5" borderId="6" xfId="0" applyFont="1" applyFill="1" applyBorder="1" applyAlignment="1">
      <alignment horizontal="right" vertical="center" wrapText="1"/>
    </xf>
    <xf numFmtId="0" fontId="1" fillId="5" borderId="11" xfId="1" applyNumberFormat="1" applyFont="1" applyFill="1" applyBorder="1" applyAlignment="1">
      <alignment horizontal="left" vertical="center" wrapText="1"/>
    </xf>
    <xf numFmtId="168" fontId="12" fillId="5" borderId="0" xfId="0" applyNumberFormat="1" applyFont="1" applyFill="1"/>
    <xf numFmtId="0" fontId="3" fillId="0" borderId="0" xfId="0" applyFont="1" applyBorder="1" applyAlignment="1">
      <alignment vertical="center" wrapText="1"/>
    </xf>
    <xf numFmtId="3" fontId="1" fillId="0" borderId="7" xfId="1" applyNumberFormat="1" applyFont="1" applyFill="1" applyBorder="1" applyAlignment="1">
      <alignment vertical="center" wrapText="1"/>
    </xf>
    <xf numFmtId="169" fontId="1" fillId="2" borderId="5" xfId="0" applyNumberFormat="1" applyFont="1" applyFill="1" applyBorder="1" applyAlignment="1">
      <alignment vertical="center" wrapText="1"/>
    </xf>
    <xf numFmtId="0" fontId="3" fillId="0" borderId="8" xfId="0" applyFont="1" applyBorder="1" applyAlignment="1">
      <alignment horizontal="right" vertical="center" wrapText="1"/>
    </xf>
    <xf numFmtId="0" fontId="4" fillId="0" borderId="0" xfId="0" applyFont="1" applyFill="1" applyBorder="1" applyAlignment="1">
      <alignment vertical="center" wrapText="1" readingOrder="2"/>
    </xf>
    <xf numFmtId="0" fontId="3" fillId="0" borderId="0" xfId="0" applyFont="1" applyBorder="1" applyAlignment="1">
      <alignment horizontal="right" vertical="center" wrapText="1"/>
    </xf>
    <xf numFmtId="3" fontId="1" fillId="0" borderId="5" xfId="0" applyNumberFormat="1" applyFont="1" applyFill="1" applyBorder="1" applyAlignment="1">
      <alignment horizontal="left" vertical="center" wrapText="1"/>
    </xf>
    <xf numFmtId="3" fontId="1" fillId="0" borderId="1" xfId="0" applyNumberFormat="1" applyFont="1" applyFill="1" applyBorder="1" applyAlignment="1">
      <alignment vertical="center" wrapText="1"/>
    </xf>
    <xf numFmtId="3" fontId="1" fillId="0" borderId="5" xfId="0" applyNumberFormat="1" applyFont="1" applyFill="1" applyBorder="1" applyAlignment="1">
      <alignment vertical="center" wrapText="1"/>
    </xf>
    <xf numFmtId="169" fontId="1" fillId="2" borderId="0" xfId="0" applyNumberFormat="1" applyFont="1" applyFill="1" applyBorder="1" applyAlignment="1">
      <alignment vertical="center" wrapText="1"/>
    </xf>
    <xf numFmtId="0" fontId="2" fillId="5" borderId="11" xfId="0" applyFont="1" applyFill="1" applyBorder="1" applyAlignment="1">
      <alignment horizontal="right" vertical="center" wrapText="1"/>
    </xf>
    <xf numFmtId="0" fontId="3" fillId="0" borderId="0" xfId="0" applyFont="1" applyBorder="1" applyAlignment="1">
      <alignment horizontal="right" vertical="center" wrapText="1"/>
    </xf>
    <xf numFmtId="0" fontId="3" fillId="4" borderId="10" xfId="0" applyFont="1" applyFill="1" applyBorder="1" applyAlignment="1">
      <alignment vertical="center" wrapText="1"/>
    </xf>
    <xf numFmtId="168" fontId="24" fillId="5" borderId="3" xfId="1" applyNumberFormat="1" applyFont="1" applyFill="1" applyBorder="1" applyAlignment="1">
      <alignment horizontal="right" vertical="center" wrapText="1"/>
    </xf>
    <xf numFmtId="0" fontId="3" fillId="0" borderId="0" xfId="0" applyFont="1" applyBorder="1" applyAlignment="1">
      <alignment horizontal="right" vertical="center" readingOrder="2"/>
    </xf>
    <xf numFmtId="0" fontId="3" fillId="0" borderId="0" xfId="0" applyFont="1" applyBorder="1" applyAlignment="1">
      <alignment horizontal="right" vertical="center" wrapText="1"/>
    </xf>
    <xf numFmtId="0" fontId="2" fillId="0" borderId="1" xfId="0" applyFont="1" applyBorder="1" applyAlignment="1">
      <alignment horizontal="right" vertical="center" wrapText="1"/>
    </xf>
    <xf numFmtId="0" fontId="19" fillId="4" borderId="9" xfId="0" applyFont="1" applyFill="1" applyBorder="1" applyAlignment="1">
      <alignment horizontal="right" vertical="center" wrapText="1"/>
    </xf>
    <xf numFmtId="0" fontId="3" fillId="0" borderId="0" xfId="0" applyFont="1" applyBorder="1" applyAlignment="1">
      <alignment horizontal="right" vertical="center" wrapText="1"/>
    </xf>
    <xf numFmtId="0" fontId="3" fillId="0" borderId="0" xfId="0" applyFont="1" applyFill="1" applyBorder="1" applyAlignment="1">
      <alignment horizontal="right" vertical="center" wrapText="1" readingOrder="2"/>
    </xf>
    <xf numFmtId="0" fontId="3" fillId="0" borderId="0" xfId="0" applyFont="1" applyBorder="1" applyAlignment="1">
      <alignment vertical="center" wrapText="1"/>
    </xf>
    <xf numFmtId="0" fontId="3" fillId="0" borderId="0" xfId="0" applyFont="1" applyFill="1" applyBorder="1" applyAlignment="1">
      <alignment vertical="center" wrapText="1" readingOrder="2"/>
    </xf>
    <xf numFmtId="0" fontId="4" fillId="0" borderId="6" xfId="0" applyFont="1" applyFill="1" applyBorder="1" applyAlignment="1">
      <alignment horizontal="center" vertical="center" wrapText="1"/>
    </xf>
    <xf numFmtId="168" fontId="1" fillId="0" borderId="1" xfId="1" applyNumberFormat="1" applyFont="1" applyFill="1" applyBorder="1" applyAlignment="1">
      <alignment horizontal="right" vertical="center" wrapText="1"/>
    </xf>
    <xf numFmtId="168" fontId="1" fillId="0" borderId="8" xfId="1" applyNumberFormat="1" applyFont="1" applyFill="1" applyBorder="1" applyAlignment="1">
      <alignment horizontal="right" vertical="center" wrapText="1"/>
    </xf>
    <xf numFmtId="0" fontId="22" fillId="0" borderId="8" xfId="0" applyFont="1" applyBorder="1" applyAlignment="1">
      <alignment vertical="center" wrapText="1"/>
    </xf>
    <xf numFmtId="0" fontId="22" fillId="0" borderId="1" xfId="0" applyFont="1" applyFill="1" applyBorder="1" applyAlignment="1">
      <alignment vertical="center" wrapText="1"/>
    </xf>
    <xf numFmtId="170" fontId="1" fillId="0" borderId="8" xfId="1" applyNumberFormat="1" applyFont="1" applyFill="1" applyBorder="1" applyAlignment="1">
      <alignment horizontal="right" vertical="center" wrapText="1"/>
    </xf>
    <xf numFmtId="170" fontId="1" fillId="0" borderId="0" xfId="1" applyNumberFormat="1" applyFont="1" applyFill="1" applyBorder="1" applyAlignment="1">
      <alignment horizontal="right" vertical="center" wrapText="1"/>
    </xf>
    <xf numFmtId="170" fontId="1" fillId="0" borderId="1" xfId="1" applyNumberFormat="1" applyFont="1" applyFill="1" applyBorder="1" applyAlignment="1">
      <alignment horizontal="right" vertical="center" wrapText="1"/>
    </xf>
    <xf numFmtId="168" fontId="1" fillId="0" borderId="1" xfId="1" applyNumberFormat="1" applyFont="1" applyFill="1" applyBorder="1" applyAlignment="1">
      <alignment horizontal="right" vertical="center" wrapText="1"/>
    </xf>
    <xf numFmtId="168" fontId="1" fillId="0" borderId="7" xfId="1" applyNumberFormat="1" applyFont="1" applyFill="1" applyBorder="1" applyAlignment="1">
      <alignment horizontal="right" vertical="center" wrapText="1"/>
    </xf>
    <xf numFmtId="3" fontId="16" fillId="0" borderId="7" xfId="1" applyNumberFormat="1" applyFont="1" applyFill="1" applyBorder="1" applyAlignment="1">
      <alignment vertical="center" wrapText="1"/>
    </xf>
    <xf numFmtId="3" fontId="16" fillId="0" borderId="5" xfId="1" applyNumberFormat="1" applyFont="1" applyFill="1" applyBorder="1" applyAlignment="1">
      <alignment vertical="center" wrapText="1"/>
    </xf>
    <xf numFmtId="0" fontId="0" fillId="0" borderId="0" xfId="0" applyFill="1"/>
    <xf numFmtId="0" fontId="19" fillId="4" borderId="9" xfId="0" applyFont="1" applyFill="1" applyBorder="1" applyAlignment="1">
      <alignment horizontal="right" vertical="center" wrapText="1"/>
    </xf>
    <xf numFmtId="0" fontId="19" fillId="4" borderId="9" xfId="0" applyFont="1" applyFill="1" applyBorder="1" applyAlignment="1">
      <alignment vertical="center" wrapText="1"/>
    </xf>
    <xf numFmtId="0" fontId="19" fillId="4" borderId="9" xfId="0" applyFont="1" applyFill="1" applyBorder="1" applyAlignment="1">
      <alignment vertical="center" wrapText="1"/>
    </xf>
    <xf numFmtId="169" fontId="1" fillId="0" borderId="1" xfId="0" applyNumberFormat="1" applyFont="1" applyFill="1" applyBorder="1" applyAlignment="1">
      <alignment vertical="center" wrapText="1"/>
    </xf>
    <xf numFmtId="0" fontId="3" fillId="0" borderId="0" xfId="0" applyFont="1" applyBorder="1" applyAlignment="1">
      <alignment vertical="center" readingOrder="2"/>
    </xf>
    <xf numFmtId="168" fontId="3" fillId="0" borderId="0" xfId="0" applyNumberFormat="1" applyFont="1" applyBorder="1" applyAlignment="1">
      <alignment horizontal="right" vertical="center" readingOrder="2"/>
    </xf>
    <xf numFmtId="3" fontId="1" fillId="0" borderId="5" xfId="1" applyNumberFormat="1" applyFont="1" applyFill="1" applyBorder="1" applyAlignment="1">
      <alignment vertical="center" wrapText="1"/>
    </xf>
    <xf numFmtId="0" fontId="19" fillId="4" borderId="9" xfId="0" applyFont="1" applyFill="1" applyBorder="1" applyAlignment="1">
      <alignment vertical="center" wrapText="1"/>
    </xf>
    <xf numFmtId="3" fontId="1" fillId="2" borderId="7" xfId="1" applyNumberFormat="1" applyFont="1" applyFill="1" applyBorder="1" applyAlignment="1">
      <alignment vertical="center" wrapText="1"/>
    </xf>
    <xf numFmtId="3" fontId="1" fillId="5" borderId="11" xfId="1" applyNumberFormat="1" applyFont="1" applyFill="1" applyBorder="1" applyAlignment="1">
      <alignment vertical="center" wrapText="1"/>
    </xf>
    <xf numFmtId="3" fontId="28" fillId="5" borderId="6" xfId="1" applyNumberFormat="1" applyFont="1" applyFill="1" applyBorder="1" applyAlignment="1">
      <alignment vertical="center" wrapText="1"/>
    </xf>
    <xf numFmtId="165" fontId="0" fillId="3" borderId="0" xfId="0" applyNumberFormat="1" applyFill="1"/>
    <xf numFmtId="165" fontId="0" fillId="0" borderId="0" xfId="0" applyNumberFormat="1" applyFill="1"/>
    <xf numFmtId="0" fontId="3" fillId="0" borderId="0" xfId="0" applyFont="1" applyBorder="1" applyAlignment="1">
      <alignment horizontal="right" vertical="center" wrapText="1"/>
    </xf>
    <xf numFmtId="0" fontId="3" fillId="0" borderId="0" xfId="0" applyFont="1" applyBorder="1" applyAlignment="1">
      <alignment horizontal="right" vertical="center" readingOrder="2"/>
    </xf>
    <xf numFmtId="0" fontId="3" fillId="0" borderId="0" xfId="0" applyFont="1" applyFill="1" applyBorder="1" applyAlignment="1">
      <alignment horizontal="right" vertical="center" wrapText="1" readingOrder="2"/>
    </xf>
    <xf numFmtId="0" fontId="19" fillId="4" borderId="9" xfId="0" applyFont="1" applyFill="1" applyBorder="1" applyAlignment="1">
      <alignment vertical="center" wrapText="1"/>
    </xf>
    <xf numFmtId="168" fontId="1" fillId="0" borderId="1" xfId="1" applyNumberFormat="1" applyFont="1" applyFill="1" applyBorder="1" applyAlignment="1">
      <alignment horizontal="left" vertical="center" wrapText="1"/>
    </xf>
    <xf numFmtId="168" fontId="1" fillId="0" borderId="5" xfId="1" applyNumberFormat="1" applyFont="1" applyFill="1" applyBorder="1" applyAlignment="1">
      <alignment horizontal="left" vertical="center" wrapText="1"/>
    </xf>
    <xf numFmtId="168" fontId="1" fillId="0" borderId="4" xfId="1" applyNumberFormat="1" applyFont="1" applyFill="1" applyBorder="1" applyAlignment="1">
      <alignment horizontal="left" vertical="center" wrapText="1"/>
    </xf>
    <xf numFmtId="0" fontId="1" fillId="0" borderId="5" xfId="1" applyNumberFormat="1" applyFont="1" applyFill="1" applyBorder="1" applyAlignment="1">
      <alignment horizontal="left" vertical="center" wrapText="1"/>
    </xf>
    <xf numFmtId="0" fontId="1" fillId="0" borderId="0" xfId="1" applyNumberFormat="1" applyFont="1" applyFill="1" applyBorder="1" applyAlignment="1">
      <alignment horizontal="left" vertical="center" wrapText="1"/>
    </xf>
    <xf numFmtId="3" fontId="1" fillId="0" borderId="5" xfId="1" applyNumberFormat="1" applyFont="1" applyFill="1" applyBorder="1" applyAlignment="1">
      <alignment horizontal="left" vertical="center" wrapText="1"/>
    </xf>
    <xf numFmtId="168" fontId="1" fillId="5" borderId="11" xfId="1" applyNumberFormat="1" applyFont="1" applyFill="1" applyBorder="1" applyAlignment="1">
      <alignment horizontal="left" vertical="center" wrapText="1"/>
    </xf>
    <xf numFmtId="168" fontId="1" fillId="5" borderId="6" xfId="1" applyNumberFormat="1" applyFont="1" applyFill="1" applyBorder="1" applyAlignment="1">
      <alignment horizontal="left" vertical="center" wrapText="1"/>
    </xf>
    <xf numFmtId="0" fontId="2" fillId="2" borderId="0" xfId="0" applyFont="1" applyFill="1" applyBorder="1" applyAlignment="1">
      <alignment horizontal="right" vertical="center" wrapText="1"/>
    </xf>
    <xf numFmtId="3" fontId="1" fillId="2" borderId="0" xfId="1" applyNumberFormat="1" applyFont="1" applyFill="1" applyBorder="1" applyAlignment="1">
      <alignment vertical="center" wrapText="1"/>
    </xf>
    <xf numFmtId="0" fontId="22" fillId="0" borderId="0" xfId="0" applyFont="1" applyFill="1" applyBorder="1" applyAlignment="1">
      <alignment vertical="center" wrapText="1"/>
    </xf>
    <xf numFmtId="169" fontId="1" fillId="2" borderId="5" xfId="0" applyNumberFormat="1" applyFont="1" applyFill="1" applyBorder="1" applyAlignment="1">
      <alignment horizontal="left" vertical="center" wrapText="1"/>
    </xf>
    <xf numFmtId="169" fontId="1" fillId="2" borderId="1" xfId="0" applyNumberFormat="1" applyFont="1" applyFill="1" applyBorder="1" applyAlignment="1">
      <alignment horizontal="left" vertical="center" wrapText="1"/>
    </xf>
    <xf numFmtId="169" fontId="1" fillId="2" borderId="7" xfId="0" applyNumberFormat="1" applyFont="1" applyFill="1" applyBorder="1" applyAlignment="1">
      <alignment horizontal="left" vertical="center" wrapText="1"/>
    </xf>
    <xf numFmtId="0" fontId="18" fillId="0" borderId="6" xfId="0" applyFont="1" applyBorder="1" applyAlignment="1"/>
    <xf numFmtId="0" fontId="2" fillId="2" borderId="2" xfId="0" applyFont="1" applyFill="1" applyBorder="1" applyAlignment="1">
      <alignment horizontal="right" vertical="center" wrapText="1"/>
    </xf>
    <xf numFmtId="168" fontId="1" fillId="2" borderId="2" xfId="1" applyNumberFormat="1" applyFont="1" applyFill="1" applyBorder="1" applyAlignment="1">
      <alignment horizontal="right" vertical="center" wrapText="1" readingOrder="1"/>
    </xf>
    <xf numFmtId="168" fontId="1" fillId="2" borderId="2" xfId="1" applyNumberFormat="1" applyFont="1" applyFill="1" applyBorder="1" applyAlignment="1">
      <alignment vertical="center" wrapText="1" readingOrder="1"/>
    </xf>
    <xf numFmtId="3" fontId="1" fillId="2" borderId="2" xfId="0" applyNumberFormat="1" applyFont="1" applyFill="1" applyBorder="1" applyAlignment="1">
      <alignment vertical="center" wrapText="1"/>
    </xf>
    <xf numFmtId="168" fontId="1" fillId="0" borderId="1" xfId="1" applyNumberFormat="1" applyFont="1" applyFill="1" applyBorder="1" applyAlignment="1">
      <alignment horizontal="right" vertical="center" wrapText="1"/>
    </xf>
    <xf numFmtId="0" fontId="3" fillId="0" borderId="0" xfId="0" applyFont="1" applyBorder="1" applyAlignment="1">
      <alignment horizontal="right" vertical="center" wrapText="1"/>
    </xf>
    <xf numFmtId="0" fontId="3" fillId="0" borderId="8" xfId="0" applyFont="1" applyBorder="1" applyAlignment="1">
      <alignment horizontal="right" vertical="center" wrapText="1"/>
    </xf>
    <xf numFmtId="0" fontId="3" fillId="0" borderId="0" xfId="0" applyFont="1" applyFill="1" applyBorder="1" applyAlignment="1">
      <alignment horizontal="right" vertical="center" wrapText="1" readingOrder="2"/>
    </xf>
    <xf numFmtId="168" fontId="1" fillId="0" borderId="1" xfId="1" applyNumberFormat="1" applyFont="1" applyFill="1" applyBorder="1" applyAlignment="1">
      <alignment horizontal="right" vertical="center" wrapText="1"/>
    </xf>
    <xf numFmtId="3" fontId="1" fillId="2" borderId="5" xfId="0" applyNumberFormat="1" applyFont="1" applyFill="1" applyBorder="1" applyAlignment="1">
      <alignment vertical="center" wrapText="1"/>
    </xf>
    <xf numFmtId="3" fontId="1" fillId="2" borderId="7" xfId="0" applyNumberFormat="1" applyFont="1" applyFill="1" applyBorder="1" applyAlignment="1">
      <alignment vertical="center" wrapText="1"/>
    </xf>
    <xf numFmtId="0" fontId="3" fillId="0" borderId="0" xfId="0" applyFont="1" applyFill="1" applyBorder="1" applyAlignment="1">
      <alignment horizontal="right" vertical="center" readingOrder="2"/>
    </xf>
    <xf numFmtId="1" fontId="1" fillId="0" borderId="4" xfId="1" applyNumberFormat="1" applyFont="1" applyFill="1" applyBorder="1" applyAlignment="1">
      <alignment horizontal="left" vertical="center" wrapText="1"/>
    </xf>
    <xf numFmtId="3" fontId="1" fillId="0" borderId="1" xfId="1" applyNumberFormat="1" applyFont="1" applyFill="1" applyBorder="1" applyAlignment="1">
      <alignment horizontal="left" vertical="center" wrapText="1"/>
    </xf>
    <xf numFmtId="3" fontId="1" fillId="0" borderId="7" xfId="1" applyNumberFormat="1" applyFont="1" applyFill="1" applyBorder="1" applyAlignment="1">
      <alignment horizontal="left" vertical="center" wrapText="1"/>
    </xf>
    <xf numFmtId="3" fontId="1" fillId="2" borderId="5" xfId="1" applyNumberFormat="1" applyFont="1" applyFill="1" applyBorder="1" applyAlignment="1">
      <alignment horizontal="left" vertical="center" wrapText="1"/>
    </xf>
    <xf numFmtId="3" fontId="1" fillId="5" borderId="11" xfId="1" applyNumberFormat="1" applyFont="1" applyFill="1" applyBorder="1" applyAlignment="1">
      <alignment horizontal="left" vertical="center" wrapText="1"/>
    </xf>
    <xf numFmtId="0" fontId="3" fillId="2" borderId="0" xfId="0" applyFont="1" applyFill="1" applyBorder="1" applyAlignment="1">
      <alignment horizontal="right" vertical="center" readingOrder="2"/>
    </xf>
    <xf numFmtId="3" fontId="1" fillId="0" borderId="0" xfId="0" applyNumberFormat="1" applyFont="1" applyFill="1" applyBorder="1" applyAlignment="1">
      <alignment horizontal="left" vertical="center" wrapText="1"/>
    </xf>
    <xf numFmtId="0" fontId="2" fillId="5" borderId="13" xfId="0" applyFont="1" applyFill="1" applyBorder="1" applyAlignment="1">
      <alignment horizontal="right" vertical="center" wrapText="1"/>
    </xf>
    <xf numFmtId="3" fontId="1" fillId="5" borderId="13" xfId="0" applyNumberFormat="1" applyFont="1" applyFill="1" applyBorder="1" applyAlignment="1">
      <alignment vertical="center" wrapText="1"/>
    </xf>
    <xf numFmtId="168" fontId="1" fillId="5" borderId="13" xfId="1" applyNumberFormat="1" applyFont="1" applyFill="1" applyBorder="1" applyAlignment="1">
      <alignment vertical="center" wrapText="1" readingOrder="1"/>
    </xf>
    <xf numFmtId="3" fontId="1" fillId="2" borderId="0" xfId="0" applyNumberFormat="1" applyFont="1" applyFill="1" applyBorder="1" applyAlignment="1">
      <alignment vertical="center" wrapText="1"/>
    </xf>
    <xf numFmtId="169" fontId="1" fillId="5" borderId="13" xfId="0" applyNumberFormat="1" applyFont="1" applyFill="1" applyBorder="1" applyAlignment="1">
      <alignment vertical="center" wrapText="1"/>
    </xf>
    <xf numFmtId="169" fontId="1" fillId="5" borderId="13" xfId="0" applyNumberFormat="1" applyFont="1" applyFill="1" applyBorder="1" applyAlignment="1">
      <alignment horizontal="left" vertical="center" wrapText="1"/>
    </xf>
    <xf numFmtId="3" fontId="1" fillId="0" borderId="7" xfId="0" applyNumberFormat="1" applyFont="1" applyFill="1" applyBorder="1" applyAlignment="1">
      <alignment vertical="center" wrapText="1"/>
    </xf>
    <xf numFmtId="3" fontId="1" fillId="5" borderId="13" xfId="1" applyNumberFormat="1" applyFont="1" applyFill="1" applyBorder="1" applyAlignment="1">
      <alignment vertical="center" wrapText="1"/>
    </xf>
    <xf numFmtId="3" fontId="1" fillId="0" borderId="0" xfId="1" applyNumberFormat="1" applyFont="1" applyFill="1" applyBorder="1" applyAlignment="1">
      <alignment horizontal="left" vertical="center" wrapText="1"/>
    </xf>
    <xf numFmtId="0" fontId="2" fillId="0" borderId="13" xfId="0" applyFont="1" applyBorder="1" applyAlignment="1">
      <alignment horizontal="right" vertical="center" wrapText="1"/>
    </xf>
    <xf numFmtId="168" fontId="1" fillId="0" borderId="13" xfId="1" applyNumberFormat="1" applyFont="1" applyFill="1" applyBorder="1" applyAlignment="1">
      <alignment horizontal="left" vertical="center" wrapText="1"/>
    </xf>
    <xf numFmtId="0" fontId="1" fillId="0" borderId="13" xfId="1" applyNumberFormat="1" applyFont="1" applyFill="1" applyBorder="1" applyAlignment="1">
      <alignment horizontal="left" vertical="center" wrapText="1"/>
    </xf>
    <xf numFmtId="168" fontId="1" fillId="0" borderId="13" xfId="1" applyNumberFormat="1" applyFont="1" applyFill="1" applyBorder="1" applyAlignment="1">
      <alignment horizontal="center" vertical="center" wrapText="1"/>
    </xf>
    <xf numFmtId="3" fontId="1" fillId="0" borderId="13" xfId="1" applyNumberFormat="1" applyFont="1" applyFill="1" applyBorder="1" applyAlignment="1">
      <alignment horizontal="left" vertical="center" wrapText="1"/>
    </xf>
    <xf numFmtId="168" fontId="1" fillId="0" borderId="13" xfId="1" applyNumberFormat="1" applyFont="1" applyFill="1" applyBorder="1" applyAlignment="1">
      <alignment horizontal="right" vertical="center" wrapText="1"/>
    </xf>
    <xf numFmtId="3" fontId="16" fillId="0" borderId="0" xfId="1" applyNumberFormat="1" applyFont="1" applyFill="1" applyBorder="1" applyAlignment="1">
      <alignment vertical="center" wrapText="1"/>
    </xf>
    <xf numFmtId="0" fontId="17" fillId="0" borderId="13" xfId="0" applyFont="1" applyFill="1" applyBorder="1" applyAlignment="1">
      <alignment vertical="center" wrapText="1" readingOrder="2"/>
    </xf>
    <xf numFmtId="3" fontId="16" fillId="0" borderId="13" xfId="1" applyNumberFormat="1" applyFont="1" applyFill="1" applyBorder="1" applyAlignment="1">
      <alignment vertical="center" wrapText="1"/>
    </xf>
    <xf numFmtId="3" fontId="1" fillId="0" borderId="13" xfId="1" applyNumberFormat="1" applyFont="1" applyFill="1" applyBorder="1" applyAlignment="1">
      <alignment vertical="center" wrapText="1"/>
    </xf>
    <xf numFmtId="0" fontId="18" fillId="0" borderId="6" xfId="0" applyFont="1" applyBorder="1" applyAlignment="1">
      <alignment horizontal="center"/>
    </xf>
    <xf numFmtId="0" fontId="2" fillId="0" borderId="6" xfId="0" applyFont="1" applyFill="1" applyBorder="1" applyAlignment="1">
      <alignment horizontal="center" vertical="center" wrapText="1" readingOrder="2"/>
    </xf>
    <xf numFmtId="0" fontId="2" fillId="0" borderId="0" xfId="0" applyFont="1" applyFill="1" applyBorder="1" applyAlignment="1">
      <alignment horizontal="center" vertical="center" wrapText="1"/>
    </xf>
    <xf numFmtId="0" fontId="25" fillId="0" borderId="6" xfId="0" applyFont="1" applyBorder="1" applyAlignment="1">
      <alignment horizontal="center" wrapText="1"/>
    </xf>
    <xf numFmtId="0" fontId="2" fillId="0" borderId="6" xfId="0" applyFont="1" applyBorder="1" applyAlignment="1">
      <alignment horizontal="center" vertical="center"/>
    </xf>
    <xf numFmtId="3" fontId="1" fillId="5" borderId="13" xfId="1" applyNumberFormat="1" applyFont="1" applyFill="1" applyBorder="1" applyAlignment="1">
      <alignment vertical="center" wrapText="1" readingOrder="1"/>
    </xf>
    <xf numFmtId="0" fontId="0" fillId="0" borderId="0" xfId="0" pivotButton="1"/>
    <xf numFmtId="0" fontId="0" fillId="0" borderId="0" xfId="0" applyAlignment="1">
      <alignment horizontal="right"/>
    </xf>
    <xf numFmtId="0" fontId="0" fillId="0" borderId="0" xfId="0" applyNumberFormat="1"/>
    <xf numFmtId="168" fontId="1" fillId="0" borderId="1" xfId="1" applyNumberFormat="1" applyFont="1" applyFill="1" applyBorder="1" applyAlignment="1">
      <alignment horizontal="right" vertical="center" wrapText="1"/>
    </xf>
    <xf numFmtId="170" fontId="1" fillId="0" borderId="13" xfId="1" applyNumberFormat="1" applyFont="1" applyFill="1" applyBorder="1" applyAlignment="1">
      <alignment horizontal="left" vertical="center" wrapText="1"/>
    </xf>
    <xf numFmtId="170" fontId="1" fillId="5" borderId="11" xfId="1" applyNumberFormat="1" applyFont="1" applyFill="1" applyBorder="1" applyAlignment="1">
      <alignment horizontal="left" vertical="center" wrapText="1"/>
    </xf>
    <xf numFmtId="165" fontId="1" fillId="0" borderId="13" xfId="1" applyNumberFormat="1" applyFont="1" applyFill="1" applyBorder="1" applyAlignment="1">
      <alignment horizontal="left" vertical="center" wrapText="1"/>
    </xf>
    <xf numFmtId="169" fontId="1" fillId="5" borderId="6" xfId="1" applyNumberFormat="1" applyFont="1" applyFill="1" applyBorder="1" applyAlignment="1">
      <alignment horizontal="left" vertical="center" wrapText="1"/>
    </xf>
    <xf numFmtId="171" fontId="1" fillId="5" borderId="11" xfId="1" applyNumberFormat="1" applyFont="1" applyFill="1" applyBorder="1" applyAlignment="1">
      <alignment horizontal="left" vertical="center" wrapText="1"/>
    </xf>
    <xf numFmtId="165" fontId="1" fillId="0" borderId="0" xfId="1" applyNumberFormat="1" applyFont="1" applyFill="1" applyBorder="1" applyAlignment="1">
      <alignment vertical="center" wrapText="1"/>
    </xf>
    <xf numFmtId="165" fontId="1" fillId="0" borderId="5" xfId="1" applyNumberFormat="1" applyFont="1" applyFill="1" applyBorder="1" applyAlignment="1">
      <alignment vertical="center" wrapText="1"/>
    </xf>
    <xf numFmtId="0" fontId="19" fillId="4" borderId="2" xfId="0" applyFont="1" applyFill="1" applyBorder="1" applyAlignment="1">
      <alignment horizontal="center" vertical="center" wrapText="1"/>
    </xf>
    <xf numFmtId="0" fontId="22" fillId="0" borderId="14" xfId="0" applyFont="1" applyFill="1" applyBorder="1" applyAlignment="1">
      <alignment vertical="center" wrapText="1"/>
    </xf>
    <xf numFmtId="168" fontId="1" fillId="0" borderId="14" xfId="1" applyNumberFormat="1" applyFont="1" applyFill="1" applyBorder="1" applyAlignment="1">
      <alignment horizontal="right" vertical="center" wrapText="1"/>
    </xf>
    <xf numFmtId="170" fontId="1" fillId="0" borderId="14" xfId="1" applyNumberFormat="1" applyFont="1" applyFill="1" applyBorder="1" applyAlignment="1">
      <alignment horizontal="right" vertical="center" wrapText="1"/>
    </xf>
    <xf numFmtId="3" fontId="1" fillId="5" borderId="6" xfId="1" applyNumberFormat="1" applyFont="1" applyFill="1" applyBorder="1" applyAlignment="1">
      <alignment vertical="center" wrapText="1"/>
    </xf>
    <xf numFmtId="169" fontId="1" fillId="0" borderId="5" xfId="1" applyNumberFormat="1" applyFont="1" applyFill="1" applyBorder="1" applyAlignment="1">
      <alignment vertical="center" wrapText="1"/>
    </xf>
    <xf numFmtId="169" fontId="1" fillId="0" borderId="0" xfId="1" applyNumberFormat="1" applyFont="1" applyFill="1" applyBorder="1" applyAlignment="1">
      <alignment vertical="center" wrapText="1"/>
    </xf>
    <xf numFmtId="168" fontId="24" fillId="4" borderId="10" xfId="1" applyNumberFormat="1" applyFont="1" applyFill="1" applyBorder="1" applyAlignment="1">
      <alignment horizontal="right" vertical="center" wrapText="1"/>
    </xf>
    <xf numFmtId="169" fontId="1" fillId="0" borderId="13" xfId="1" applyNumberFormat="1" applyFont="1" applyFill="1" applyBorder="1" applyAlignment="1">
      <alignment vertical="center" wrapText="1"/>
    </xf>
    <xf numFmtId="169" fontId="1" fillId="5" borderId="11" xfId="1" applyNumberFormat="1" applyFont="1" applyFill="1" applyBorder="1" applyAlignment="1">
      <alignment vertical="center" wrapText="1"/>
    </xf>
    <xf numFmtId="0" fontId="19" fillId="4" borderId="9" xfId="0" applyFont="1" applyFill="1" applyBorder="1" applyAlignment="1">
      <alignment vertical="center" wrapText="1"/>
    </xf>
    <xf numFmtId="169" fontId="16" fillId="0" borderId="13" xfId="1" applyNumberFormat="1" applyFont="1" applyFill="1" applyBorder="1" applyAlignment="1">
      <alignment vertical="center" wrapText="1"/>
    </xf>
    <xf numFmtId="168" fontId="1" fillId="0" borderId="7" xfId="1" applyNumberFormat="1" applyFont="1" applyFill="1" applyBorder="1" applyAlignment="1">
      <alignment horizontal="right" vertical="center" wrapText="1"/>
    </xf>
    <xf numFmtId="0" fontId="0" fillId="7" borderId="0" xfId="0" applyFill="1"/>
    <xf numFmtId="0" fontId="11" fillId="7" borderId="0" xfId="0" applyFont="1" applyFill="1"/>
    <xf numFmtId="0" fontId="11" fillId="0" borderId="0" xfId="0" applyFont="1" applyFill="1"/>
    <xf numFmtId="0" fontId="22" fillId="0" borderId="7" xfId="0" applyFont="1" applyFill="1" applyBorder="1" applyAlignment="1">
      <alignment vertical="center" wrapText="1"/>
    </xf>
    <xf numFmtId="170" fontId="1" fillId="0" borderId="7" xfId="1" applyNumberFormat="1" applyFont="1" applyFill="1" applyBorder="1" applyAlignment="1">
      <alignment horizontal="right" vertical="center" wrapText="1"/>
    </xf>
    <xf numFmtId="3" fontId="1" fillId="8" borderId="7" xfId="1" applyNumberFormat="1" applyFont="1" applyFill="1" applyBorder="1" applyAlignment="1">
      <alignment vertical="center" wrapText="1"/>
    </xf>
    <xf numFmtId="3" fontId="16" fillId="8" borderId="7" xfId="1" applyNumberFormat="1" applyFont="1" applyFill="1" applyBorder="1" applyAlignment="1">
      <alignment vertical="center" wrapText="1"/>
    </xf>
    <xf numFmtId="3" fontId="22" fillId="0" borderId="13" xfId="0" applyNumberFormat="1" applyFont="1" applyBorder="1" applyAlignment="1">
      <alignment vertical="center" wrapText="1"/>
    </xf>
    <xf numFmtId="0" fontId="0" fillId="0" borderId="0" xfId="0" applyAlignment="1">
      <alignment vertical="center"/>
    </xf>
    <xf numFmtId="0" fontId="12" fillId="0" borderId="0" xfId="0" applyFont="1" applyAlignment="1">
      <alignment vertical="center"/>
    </xf>
    <xf numFmtId="0" fontId="29" fillId="0" borderId="0" xfId="0" applyFont="1" applyAlignment="1">
      <alignment vertical="center"/>
    </xf>
    <xf numFmtId="0" fontId="30" fillId="0" borderId="15" xfId="0" applyFont="1" applyBorder="1" applyAlignment="1">
      <alignment horizontal="center" vertical="center" wrapText="1" readingOrder="2"/>
    </xf>
    <xf numFmtId="0" fontId="30" fillId="0" borderId="16" xfId="0" applyFont="1" applyBorder="1" applyAlignment="1">
      <alignment horizontal="right" vertical="center" wrapText="1" readingOrder="2"/>
    </xf>
    <xf numFmtId="0" fontId="30" fillId="0" borderId="17" xfId="0" applyFont="1" applyBorder="1" applyAlignment="1">
      <alignment horizontal="center" vertical="center" wrapText="1" readingOrder="2"/>
    </xf>
    <xf numFmtId="0" fontId="31" fillId="0" borderId="18" xfId="0" applyFont="1" applyBorder="1" applyAlignment="1">
      <alignment horizontal="center" vertical="center" wrapText="1" readingOrder="2"/>
    </xf>
    <xf numFmtId="0" fontId="1" fillId="0" borderId="5" xfId="1" applyNumberFormat="1" applyFont="1" applyFill="1" applyBorder="1" applyAlignment="1">
      <alignment horizontal="right" vertical="center" wrapText="1"/>
    </xf>
    <xf numFmtId="0" fontId="4" fillId="0" borderId="0" xfId="0" applyFont="1" applyFill="1" applyAlignment="1">
      <alignment horizontal="center" vertical="center" wrapText="1" readingOrder="2"/>
    </xf>
    <xf numFmtId="0" fontId="19" fillId="4" borderId="12" xfId="0" applyFont="1" applyFill="1" applyBorder="1" applyAlignment="1">
      <alignment horizontal="center" vertical="center" wrapText="1"/>
    </xf>
    <xf numFmtId="0" fontId="3" fillId="0" borderId="0" xfId="0" applyFont="1" applyBorder="1" applyAlignment="1">
      <alignment horizontal="right" vertical="center" wrapText="1" readingOrder="2"/>
    </xf>
    <xf numFmtId="0" fontId="3" fillId="0" borderId="8" xfId="0" applyFont="1" applyBorder="1" applyAlignment="1">
      <alignment horizontal="right" vertical="center" wrapText="1"/>
    </xf>
    <xf numFmtId="0" fontId="3" fillId="0" borderId="0" xfId="0" applyFont="1" applyBorder="1" applyAlignment="1">
      <alignment horizontal="right" vertical="center" readingOrder="2"/>
    </xf>
    <xf numFmtId="0" fontId="19" fillId="4" borderId="2" xfId="0" applyFont="1" applyFill="1" applyBorder="1" applyAlignment="1">
      <alignment horizontal="right" vertical="center" wrapText="1"/>
    </xf>
    <xf numFmtId="0" fontId="19" fillId="4" borderId="10" xfId="0" applyFont="1" applyFill="1" applyBorder="1" applyAlignment="1">
      <alignment horizontal="right" vertical="center" wrapText="1"/>
    </xf>
    <xf numFmtId="0" fontId="19" fillId="4" borderId="2" xfId="0" applyFont="1" applyFill="1" applyBorder="1" applyAlignment="1">
      <alignment horizontal="center" vertical="center" wrapText="1"/>
    </xf>
    <xf numFmtId="0" fontId="19" fillId="4" borderId="2" xfId="0" applyFont="1" applyFill="1" applyBorder="1" applyAlignment="1">
      <alignment horizontal="right" vertical="center" wrapText="1" readingOrder="2"/>
    </xf>
    <xf numFmtId="0" fontId="19" fillId="4" borderId="10" xfId="0" applyFont="1" applyFill="1" applyBorder="1" applyAlignment="1">
      <alignment horizontal="right" vertical="center" wrapText="1" readingOrder="2"/>
    </xf>
    <xf numFmtId="0" fontId="3" fillId="0" borderId="10" xfId="0" applyFont="1" applyBorder="1" applyAlignment="1">
      <alignment horizontal="right" vertical="center" wrapText="1"/>
    </xf>
    <xf numFmtId="0" fontId="13" fillId="0" borderId="8" xfId="0" applyFont="1" applyBorder="1" applyAlignment="1">
      <alignment horizontal="center" vertical="center" wrapText="1"/>
    </xf>
    <xf numFmtId="0" fontId="4" fillId="0" borderId="0" xfId="0" applyFont="1" applyFill="1" applyBorder="1" applyAlignment="1">
      <alignment horizontal="center" vertical="center" wrapText="1"/>
    </xf>
    <xf numFmtId="0" fontId="19" fillId="4" borderId="0" xfId="0" applyFont="1" applyFill="1" applyBorder="1" applyAlignment="1">
      <alignment horizontal="right" vertical="center" wrapText="1"/>
    </xf>
    <xf numFmtId="0" fontId="3" fillId="5" borderId="7" xfId="0" applyFont="1" applyFill="1" applyBorder="1" applyAlignment="1">
      <alignment horizontal="center" vertical="center" wrapText="1"/>
    </xf>
    <xf numFmtId="167" fontId="20" fillId="4" borderId="2" xfId="0" applyNumberFormat="1" applyFont="1" applyFill="1" applyBorder="1" applyAlignment="1">
      <alignment horizontal="right" vertical="center" wrapText="1"/>
    </xf>
    <xf numFmtId="167" fontId="20" fillId="4" borderId="0" xfId="0" applyNumberFormat="1" applyFont="1" applyFill="1" applyBorder="1" applyAlignment="1">
      <alignment horizontal="right" vertical="center" wrapText="1"/>
    </xf>
    <xf numFmtId="167" fontId="20" fillId="4" borderId="10" xfId="0" applyNumberFormat="1" applyFont="1" applyFill="1" applyBorder="1" applyAlignment="1">
      <alignment horizontal="right" vertical="center" wrapText="1"/>
    </xf>
    <xf numFmtId="0" fontId="4" fillId="0" borderId="6" xfId="0" applyFont="1" applyFill="1" applyBorder="1" applyAlignment="1">
      <alignment horizontal="center" vertical="center" wrapText="1"/>
    </xf>
    <xf numFmtId="0" fontId="3" fillId="5" borderId="7" xfId="0" applyFont="1" applyFill="1" applyBorder="1" applyAlignment="1">
      <alignment horizontal="right" vertical="center" wrapText="1"/>
    </xf>
    <xf numFmtId="0" fontId="3" fillId="5" borderId="10" xfId="0" applyFont="1" applyFill="1" applyBorder="1" applyAlignment="1">
      <alignment horizontal="right" vertical="center" wrapText="1"/>
    </xf>
    <xf numFmtId="0" fontId="3" fillId="0" borderId="0" xfId="0" applyFont="1" applyBorder="1" applyAlignment="1">
      <alignment horizontal="right" vertical="center" wrapText="1"/>
    </xf>
    <xf numFmtId="167" fontId="19" fillId="4" borderId="2" xfId="0" applyNumberFormat="1" applyFont="1" applyFill="1" applyBorder="1" applyAlignment="1">
      <alignment horizontal="right" vertical="center" wrapText="1"/>
    </xf>
    <xf numFmtId="167" fontId="19" fillId="4" borderId="0" xfId="0" applyNumberFormat="1" applyFont="1" applyFill="1" applyBorder="1" applyAlignment="1">
      <alignment horizontal="right" vertical="center" wrapText="1"/>
    </xf>
    <xf numFmtId="167" fontId="19" fillId="4" borderId="10" xfId="0" applyNumberFormat="1" applyFont="1" applyFill="1" applyBorder="1" applyAlignment="1">
      <alignment horizontal="right" vertical="center" wrapText="1"/>
    </xf>
    <xf numFmtId="0" fontId="3" fillId="0" borderId="0" xfId="0" applyFont="1" applyFill="1" applyBorder="1" applyAlignment="1">
      <alignment horizontal="right" vertical="center" wrapText="1" readingOrder="2"/>
    </xf>
    <xf numFmtId="168" fontId="1" fillId="2" borderId="1" xfId="1" applyNumberFormat="1" applyFont="1" applyFill="1" applyBorder="1" applyAlignment="1">
      <alignment horizontal="right" vertical="center" wrapText="1"/>
    </xf>
    <xf numFmtId="168" fontId="1" fillId="0" borderId="1" xfId="1" applyNumberFormat="1" applyFont="1" applyFill="1" applyBorder="1" applyAlignment="1">
      <alignment horizontal="right" vertical="center" wrapText="1"/>
    </xf>
    <xf numFmtId="168" fontId="1" fillId="0" borderId="7" xfId="1" applyNumberFormat="1" applyFont="1" applyFill="1" applyBorder="1" applyAlignment="1">
      <alignment horizontal="right" vertical="center" wrapText="1"/>
    </xf>
    <xf numFmtId="168" fontId="1" fillId="2" borderId="7" xfId="1" applyNumberFormat="1" applyFont="1" applyFill="1" applyBorder="1" applyAlignment="1">
      <alignment horizontal="center" vertical="center" wrapText="1"/>
    </xf>
    <xf numFmtId="168" fontId="1" fillId="2" borderId="5" xfId="1" applyNumberFormat="1" applyFont="1" applyFill="1" applyBorder="1" applyAlignment="1">
      <alignment horizontal="center" vertical="center" wrapText="1"/>
    </xf>
    <xf numFmtId="0" fontId="19" fillId="4" borderId="9" xfId="0" applyFont="1" applyFill="1" applyBorder="1" applyAlignment="1">
      <alignment vertical="center" wrapText="1"/>
    </xf>
    <xf numFmtId="168" fontId="1" fillId="2" borderId="4" xfId="1" applyNumberFormat="1" applyFont="1" applyFill="1" applyBorder="1" applyAlignment="1">
      <alignment horizontal="right" vertical="center" wrapText="1"/>
    </xf>
    <xf numFmtId="0" fontId="4" fillId="2" borderId="0" xfId="0" applyFont="1" applyFill="1" applyBorder="1" applyAlignment="1">
      <alignment horizontal="center" vertical="center" wrapText="1"/>
    </xf>
    <xf numFmtId="166" fontId="2" fillId="2" borderId="8" xfId="0" applyNumberFormat="1" applyFont="1" applyFill="1" applyBorder="1" applyAlignment="1">
      <alignment horizontal="right" vertical="center" wrapText="1"/>
    </xf>
    <xf numFmtId="166" fontId="2" fillId="2" borderId="1" xfId="0" applyNumberFormat="1" applyFont="1" applyFill="1" applyBorder="1" applyAlignment="1">
      <alignment horizontal="right" vertical="center" wrapText="1"/>
    </xf>
    <xf numFmtId="0" fontId="2" fillId="0" borderId="4" xfId="0" applyFont="1" applyBorder="1" applyAlignment="1">
      <alignment horizontal="right" vertical="center" wrapText="1"/>
    </xf>
    <xf numFmtId="0" fontId="2" fillId="0" borderId="1" xfId="0" applyFont="1" applyBorder="1" applyAlignment="1">
      <alignment horizontal="right" vertical="center" wrapText="1"/>
    </xf>
    <xf numFmtId="0" fontId="4" fillId="0" borderId="0" xfId="0" applyFont="1" applyBorder="1" applyAlignment="1">
      <alignment horizontal="right" vertical="center" wrapText="1"/>
    </xf>
    <xf numFmtId="0" fontId="2" fillId="0" borderId="7" xfId="0" applyFont="1" applyBorder="1" applyAlignment="1">
      <alignment horizontal="right" vertical="center" wrapText="1"/>
    </xf>
    <xf numFmtId="166" fontId="2" fillId="2" borderId="7" xfId="0" applyNumberFormat="1" applyFont="1" applyFill="1" applyBorder="1" applyAlignment="1">
      <alignment horizontal="right" vertical="center" wrapText="1"/>
    </xf>
    <xf numFmtId="166" fontId="2" fillId="2" borderId="5" xfId="0" applyNumberFormat="1" applyFont="1" applyFill="1" applyBorder="1" applyAlignment="1">
      <alignment horizontal="right" vertical="center" wrapText="1"/>
    </xf>
    <xf numFmtId="0" fontId="3" fillId="0" borderId="0" xfId="0" applyFont="1" applyBorder="1" applyAlignment="1">
      <alignment vertical="center" wrapText="1"/>
    </xf>
    <xf numFmtId="0" fontId="13" fillId="0" borderId="8" xfId="0" applyFont="1" applyBorder="1" applyAlignment="1">
      <alignment horizontal="right" vertical="center" wrapText="1"/>
    </xf>
    <xf numFmtId="0" fontId="2" fillId="5" borderId="13" xfId="0" applyFont="1" applyFill="1" applyBorder="1" applyAlignment="1">
      <alignment horizontal="right" vertical="center" wrapText="1"/>
    </xf>
    <xf numFmtId="0" fontId="19" fillId="4" borderId="2" xfId="0" applyFont="1" applyFill="1" applyBorder="1" applyAlignment="1">
      <alignment vertical="center" wrapText="1"/>
    </xf>
    <xf numFmtId="0" fontId="19" fillId="4" borderId="10" xfId="0" applyFont="1" applyFill="1" applyBorder="1" applyAlignment="1">
      <alignment vertical="center" wrapText="1"/>
    </xf>
    <xf numFmtId="0" fontId="21" fillId="4" borderId="10" xfId="0" applyFont="1" applyFill="1" applyBorder="1"/>
    <xf numFmtId="0" fontId="18" fillId="0" borderId="6" xfId="0" applyFont="1" applyBorder="1" applyAlignment="1">
      <alignment horizontal="center"/>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cellXfs>
  <cellStyles count="2">
    <cellStyle name="Comma" xfId="1" builtinId="3"/>
    <cellStyle name="Normal" xfId="0" builtinId="0"/>
  </cellStyles>
  <dxfs count="23">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9" defaultPivotStyle="PivotStyleLight16"/>
  <colors>
    <mruColors>
      <color rgb="FF007434"/>
      <color rgb="FFE2ECD0"/>
      <color rgb="FFDEE9C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3.xml"/><Relationship Id="rId18" Type="http://schemas.openxmlformats.org/officeDocument/2006/relationships/pivotCacheDefinition" Target="pivotCache/pivotCacheDefinition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pivotCacheDefinition" Target="pivotCache/pivotCacheDefinition11.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pivotCacheDefinition" Target="pivotCache/pivotCacheDefinition7.xml"/><Relationship Id="rId25" Type="http://schemas.openxmlformats.org/officeDocument/2006/relationships/pivotCacheDefinition" Target="pivotCache/pivotCacheDefinition15.xml"/><Relationship Id="rId2" Type="http://schemas.openxmlformats.org/officeDocument/2006/relationships/worksheet" Target="worksheets/sheet2.xml"/><Relationship Id="rId16" Type="http://schemas.openxmlformats.org/officeDocument/2006/relationships/pivotCacheDefinition" Target="pivotCache/pivotCacheDefinition6.xml"/><Relationship Id="rId20" Type="http://schemas.openxmlformats.org/officeDocument/2006/relationships/pivotCacheDefinition" Target="pivotCache/pivotCacheDefinition1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24" Type="http://schemas.openxmlformats.org/officeDocument/2006/relationships/pivotCacheDefinition" Target="pivotCache/pivotCacheDefinition14.xml"/><Relationship Id="rId5" Type="http://schemas.openxmlformats.org/officeDocument/2006/relationships/worksheet" Target="worksheets/sheet5.xml"/><Relationship Id="rId15" Type="http://schemas.openxmlformats.org/officeDocument/2006/relationships/pivotCacheDefinition" Target="pivotCache/pivotCacheDefinition5.xml"/><Relationship Id="rId23" Type="http://schemas.openxmlformats.org/officeDocument/2006/relationships/pivotCacheDefinition" Target="pivotCache/pivotCacheDefinition1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4.xml"/><Relationship Id="rId22" Type="http://schemas.openxmlformats.org/officeDocument/2006/relationships/pivotCacheDefinition" Target="pivotCache/pivotCacheDefinition12.xml"/><Relationship Id="rId27" Type="http://schemas.openxmlformats.org/officeDocument/2006/relationships/styles" Target="style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ar-IQ"/>
              <a:t> شكل (1) مساحة الأراضي المزروعة حسب طبيعة الإرواء لسنة </a:t>
            </a:r>
            <a:r>
              <a:rPr lang="en-US"/>
              <a:t>2020 </a:t>
            </a:r>
            <a:endParaRPr lang="en-GB"/>
          </a:p>
        </c:rich>
      </c:tx>
      <c:overlay val="0"/>
    </c:title>
    <c:autoTitleDeleted val="0"/>
    <c:plotArea>
      <c:layout/>
      <c:barChart>
        <c:barDir val="col"/>
        <c:grouping val="clustered"/>
        <c:varyColors val="0"/>
        <c:ser>
          <c:idx val="0"/>
          <c:order val="0"/>
          <c:spPr>
            <a:gradFill>
              <a:gsLst>
                <a:gs pos="0">
                  <a:srgbClr val="DDEBCF"/>
                </a:gs>
                <a:gs pos="50000">
                  <a:srgbClr val="9CB86E"/>
                </a:gs>
                <a:gs pos="100000">
                  <a:srgbClr val="156B13"/>
                </a:gs>
              </a:gsLst>
              <a:lin ang="5400000" scaled="0"/>
            </a:gradFill>
            <a:scene3d>
              <a:camera prst="orthographicFront"/>
              <a:lightRig rig="threePt" dir="t"/>
            </a:scene3d>
            <a:sp3d>
              <a:bevelT prst="angle"/>
            </a:sp3d>
          </c:spPr>
          <c:invertIfNegative val="0"/>
          <c:dLbls>
            <c:showLegendKey val="0"/>
            <c:showVal val="1"/>
            <c:showCatName val="0"/>
            <c:showSerName val="0"/>
            <c:showPercent val="0"/>
            <c:showBubbleSize val="0"/>
            <c:showLeaderLines val="0"/>
          </c:dLbls>
          <c:cat>
            <c:strRef>
              <c:f>'1'!$L$25:$N$25</c:f>
              <c:strCache>
                <c:ptCount val="3"/>
                <c:pt idx="0">
                  <c:v>الأراضي المروية</c:v>
                </c:pt>
                <c:pt idx="1">
                  <c:v>الأراضي الديمية</c:v>
                </c:pt>
                <c:pt idx="2">
                  <c:v>الأراضي التي تستخدم مياه الآبار</c:v>
                </c:pt>
              </c:strCache>
            </c:strRef>
          </c:cat>
          <c:val>
            <c:numRef>
              <c:f>'1'!$L$23:$N$23</c:f>
              <c:numCache>
                <c:formatCode>#,##0.0</c:formatCode>
                <c:ptCount val="3"/>
                <c:pt idx="0">
                  <c:v>5.0222519999999999</c:v>
                </c:pt>
                <c:pt idx="1">
                  <c:v>6.722302</c:v>
                </c:pt>
                <c:pt idx="2">
                  <c:v>2.8156530000000002</c:v>
                </c:pt>
              </c:numCache>
            </c:numRef>
          </c:val>
        </c:ser>
        <c:dLbls>
          <c:showLegendKey val="0"/>
          <c:showVal val="0"/>
          <c:showCatName val="0"/>
          <c:showSerName val="0"/>
          <c:showPercent val="0"/>
          <c:showBubbleSize val="0"/>
        </c:dLbls>
        <c:gapWidth val="150"/>
        <c:axId val="142133248"/>
        <c:axId val="82636736"/>
      </c:barChart>
      <c:catAx>
        <c:axId val="142133248"/>
        <c:scaling>
          <c:orientation val="minMax"/>
        </c:scaling>
        <c:delete val="0"/>
        <c:axPos val="b"/>
        <c:majorTickMark val="none"/>
        <c:minorTickMark val="none"/>
        <c:tickLblPos val="nextTo"/>
        <c:crossAx val="82636736"/>
        <c:crosses val="autoZero"/>
        <c:auto val="1"/>
        <c:lblAlgn val="ctr"/>
        <c:lblOffset val="100"/>
        <c:noMultiLvlLbl val="0"/>
      </c:catAx>
      <c:valAx>
        <c:axId val="82636736"/>
        <c:scaling>
          <c:orientation val="minMax"/>
        </c:scaling>
        <c:delete val="0"/>
        <c:axPos val="l"/>
        <c:majorGridlines/>
        <c:title>
          <c:tx>
            <c:rich>
              <a:bodyPr/>
              <a:lstStyle/>
              <a:p>
                <a:pPr>
                  <a:defRPr/>
                </a:pPr>
                <a:r>
                  <a:rPr lang="ar-IQ"/>
                  <a:t>مليون دونم</a:t>
                </a:r>
              </a:p>
            </c:rich>
          </c:tx>
          <c:overlay val="0"/>
        </c:title>
        <c:numFmt formatCode="#,##0.0" sourceLinked="1"/>
        <c:majorTickMark val="out"/>
        <c:minorTickMark val="none"/>
        <c:tickLblPos val="nextTo"/>
        <c:txPr>
          <a:bodyPr/>
          <a:lstStyle/>
          <a:p>
            <a:pPr>
              <a:defRPr>
                <a:cs typeface="+mj-cs"/>
              </a:defRPr>
            </a:pPr>
            <a:endParaRPr lang="ar-IQ"/>
          </a:p>
        </c:txPr>
        <c:crossAx val="142133248"/>
        <c:crosses val="autoZero"/>
        <c:crossBetween val="between"/>
      </c:valAx>
    </c:plotArea>
    <c:plotVisOnly val="1"/>
    <c:dispBlanksAs val="gap"/>
    <c:showDLblsOverMax val="0"/>
  </c:chart>
  <c:spPr>
    <a:scene3d>
      <a:camera prst="orthographicFront"/>
      <a:lightRig rig="threePt" dir="t"/>
    </a:scene3d>
    <a:sp3d>
      <a:bevelT/>
      <a:bevelB w="139700" h="139700" prst="divot"/>
    </a:sp3d>
  </c:spPr>
  <c:txPr>
    <a:bodyPr/>
    <a:lstStyle/>
    <a:p>
      <a:pPr>
        <a:defRPr sz="1000" b="1">
          <a:cs typeface="+mj-cs"/>
        </a:defRPr>
      </a:pPr>
      <a:endParaRPr lang="ar-IQ"/>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ar-IQ"/>
              <a:t>شكل (2) مساحة</a:t>
            </a:r>
            <a:r>
              <a:rPr lang="ar-IQ" baseline="0"/>
              <a:t> الأراضي الصحراوية والمتصحرة والمهددة بالتصحر والكثبان الرملية لسنة </a:t>
            </a:r>
            <a:r>
              <a:rPr lang="en-US" baseline="0"/>
              <a:t>2020 </a:t>
            </a:r>
            <a:endParaRPr lang="en-GB"/>
          </a:p>
        </c:rich>
      </c:tx>
      <c:layout>
        <c:manualLayout>
          <c:xMode val="edge"/>
          <c:yMode val="edge"/>
          <c:x val="0.11929851394474972"/>
          <c:y val="6.1633252061559486E-2"/>
        </c:manualLayout>
      </c:layout>
      <c:overlay val="0"/>
    </c:title>
    <c:autoTitleDeleted val="0"/>
    <c:plotArea>
      <c:layout>
        <c:manualLayout>
          <c:layoutTarget val="inner"/>
          <c:xMode val="edge"/>
          <c:yMode val="edge"/>
          <c:x val="0.1402418852319719"/>
          <c:y val="0.26112989765968353"/>
          <c:w val="0.83098113635076187"/>
          <c:h val="0.60596163402854342"/>
        </c:manualLayout>
      </c:layout>
      <c:barChart>
        <c:barDir val="col"/>
        <c:grouping val="clustered"/>
        <c:varyColors val="0"/>
        <c:ser>
          <c:idx val="0"/>
          <c:order val="0"/>
          <c:spPr>
            <a:gradFill>
              <a:gsLst>
                <a:gs pos="0">
                  <a:srgbClr val="FBEAC7"/>
                </a:gs>
                <a:gs pos="17999">
                  <a:srgbClr val="FEE7F2"/>
                </a:gs>
                <a:gs pos="36000">
                  <a:srgbClr val="FAC77D"/>
                </a:gs>
                <a:gs pos="61000">
                  <a:srgbClr val="FBA97D"/>
                </a:gs>
                <a:gs pos="82001">
                  <a:srgbClr val="FBD49C"/>
                </a:gs>
                <a:gs pos="100000">
                  <a:srgbClr val="FEE7F2"/>
                </a:gs>
              </a:gsLst>
              <a:lin ang="5400000" scaled="0"/>
            </a:gradFill>
          </c:spPr>
          <c:invertIfNegative val="0"/>
          <c:dLbls>
            <c:txPr>
              <a:bodyPr/>
              <a:lstStyle/>
              <a:p>
                <a:pPr>
                  <a:defRPr b="1">
                    <a:cs typeface="+mj-cs"/>
                  </a:defRPr>
                </a:pPr>
                <a:endParaRPr lang="ar-IQ"/>
              </a:p>
            </c:txPr>
            <c:showLegendKey val="0"/>
            <c:showVal val="1"/>
            <c:showCatName val="0"/>
            <c:showSerName val="0"/>
            <c:showPercent val="0"/>
            <c:showBubbleSize val="0"/>
            <c:showLeaderLines val="0"/>
          </c:dLbls>
          <c:cat>
            <c:strRef>
              <c:f>'4'!$F$26:$H$26</c:f>
              <c:strCache>
                <c:ptCount val="3"/>
                <c:pt idx="0">
                  <c:v>الأراضي الصحراوية والمتصحرة</c:v>
                </c:pt>
                <c:pt idx="1">
                  <c:v>الأراضي المهددة بالتصحر</c:v>
                </c:pt>
                <c:pt idx="2">
                  <c:v>الكثبان الرملية</c:v>
                </c:pt>
              </c:strCache>
            </c:strRef>
          </c:cat>
          <c:val>
            <c:numRef>
              <c:f>'4'!$F$27:$H$27</c:f>
              <c:numCache>
                <c:formatCode>0.0</c:formatCode>
                <c:ptCount val="3"/>
                <c:pt idx="0">
                  <c:v>27.220361200000003</c:v>
                </c:pt>
                <c:pt idx="1">
                  <c:v>94.294399999999996</c:v>
                </c:pt>
                <c:pt idx="2">
                  <c:v>4.2418385999999995</c:v>
                </c:pt>
              </c:numCache>
            </c:numRef>
          </c:val>
        </c:ser>
        <c:dLbls>
          <c:showLegendKey val="0"/>
          <c:showVal val="0"/>
          <c:showCatName val="0"/>
          <c:showSerName val="0"/>
          <c:showPercent val="0"/>
          <c:showBubbleSize val="0"/>
        </c:dLbls>
        <c:gapWidth val="150"/>
        <c:axId val="142063616"/>
        <c:axId val="82639040"/>
      </c:barChart>
      <c:catAx>
        <c:axId val="142063616"/>
        <c:scaling>
          <c:orientation val="minMax"/>
        </c:scaling>
        <c:delete val="0"/>
        <c:axPos val="b"/>
        <c:majorTickMark val="none"/>
        <c:minorTickMark val="none"/>
        <c:tickLblPos val="nextTo"/>
        <c:crossAx val="82639040"/>
        <c:crosses val="autoZero"/>
        <c:auto val="1"/>
        <c:lblAlgn val="ctr"/>
        <c:lblOffset val="100"/>
        <c:noMultiLvlLbl val="0"/>
      </c:catAx>
      <c:valAx>
        <c:axId val="82639040"/>
        <c:scaling>
          <c:orientation val="minMax"/>
        </c:scaling>
        <c:delete val="0"/>
        <c:axPos val="l"/>
        <c:majorGridlines>
          <c:spPr>
            <a:ln>
              <a:noFill/>
            </a:ln>
          </c:spPr>
        </c:majorGridlines>
        <c:title>
          <c:tx>
            <c:rich>
              <a:bodyPr/>
              <a:lstStyle/>
              <a:p>
                <a:pPr>
                  <a:defRPr/>
                </a:pPr>
                <a:r>
                  <a:rPr lang="ar-IQ"/>
                  <a:t>مليون دونم</a:t>
                </a:r>
                <a:endParaRPr lang="en-GB"/>
              </a:p>
            </c:rich>
          </c:tx>
          <c:layout>
            <c:manualLayout>
              <c:xMode val="edge"/>
              <c:yMode val="edge"/>
              <c:x val="2.3980815347721823E-2"/>
              <c:y val="0.47550264262678654"/>
            </c:manualLayout>
          </c:layout>
          <c:overlay val="0"/>
        </c:title>
        <c:numFmt formatCode="0.0" sourceLinked="1"/>
        <c:majorTickMark val="out"/>
        <c:minorTickMark val="none"/>
        <c:tickLblPos val="nextTo"/>
        <c:crossAx val="142063616"/>
        <c:crosses val="autoZero"/>
        <c:crossBetween val="between"/>
      </c:valAx>
    </c:plotArea>
    <c:plotVisOnly val="1"/>
    <c:dispBlanksAs val="gap"/>
    <c:showDLblsOverMax val="0"/>
  </c:chart>
  <c:spPr>
    <a:scene3d>
      <a:camera prst="orthographicFront"/>
      <a:lightRig rig="threePt" dir="t"/>
    </a:scene3d>
    <a:sp3d>
      <a:bevelT/>
      <a:bevelB prst="angle"/>
    </a:sp3d>
  </c:spPr>
  <c:txPr>
    <a:bodyPr/>
    <a:lstStyle/>
    <a:p>
      <a:pPr>
        <a:defRPr sz="1000" b="1">
          <a:cs typeface="+mj-cs"/>
        </a:defRPr>
      </a:pPr>
      <a:endParaRPr lang="ar-IQ"/>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ar-IQ"/>
            </a:pPr>
            <a:r>
              <a:rPr lang="ar-SA" sz="1050" b="1" i="0" baseline="0">
                <a:effectLst/>
              </a:rPr>
              <a:t>شكل </a:t>
            </a:r>
            <a:r>
              <a:rPr lang="en-US" sz="1050" b="1" i="0" baseline="0">
                <a:effectLst/>
              </a:rPr>
              <a:t> </a:t>
            </a:r>
            <a:r>
              <a:rPr lang="ar-IQ" sz="1050" b="1" i="0" baseline="0">
                <a:effectLst/>
              </a:rPr>
              <a:t>3</a:t>
            </a:r>
            <a:r>
              <a:rPr lang="ar-SA" sz="1050" b="1" i="0" baseline="0">
                <a:effectLst/>
              </a:rPr>
              <a:t>: </a:t>
            </a:r>
            <a:r>
              <a:rPr lang="ar-IQ" sz="1050" b="1" i="0" baseline="0">
                <a:effectLst/>
              </a:rPr>
              <a:t>كمية الأسمدة المجهّزة حسب المحافظة لسنة 2020</a:t>
            </a:r>
            <a:endParaRPr lang="ar-IQ" sz="1050">
              <a:effectLst/>
            </a:endParaRPr>
          </a:p>
        </c:rich>
      </c:tx>
      <c:layout/>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0.13398840769903791"/>
          <c:y val="0.14897018081073282"/>
          <c:w val="0.82156714785651552"/>
          <c:h val="0.63034412365121062"/>
        </c:manualLayout>
      </c:layout>
      <c:bar3DChart>
        <c:barDir val="col"/>
        <c:grouping val="clustered"/>
        <c:varyColors val="0"/>
        <c:ser>
          <c:idx val="0"/>
          <c:order val="0"/>
          <c:spPr>
            <a:gradFill>
              <a:gsLst>
                <a:gs pos="0">
                  <a:srgbClr val="E6DCAC"/>
                </a:gs>
                <a:gs pos="12000">
                  <a:srgbClr val="E6D78A"/>
                </a:gs>
                <a:gs pos="30000">
                  <a:srgbClr val="C7AC4C"/>
                </a:gs>
                <a:gs pos="45000">
                  <a:srgbClr val="E6D78A"/>
                </a:gs>
                <a:gs pos="77000">
                  <a:srgbClr val="C7AC4C"/>
                </a:gs>
                <a:gs pos="100000">
                  <a:srgbClr val="E6DCAC"/>
                </a:gs>
              </a:gsLst>
              <a:lin ang="5400000" scaled="0"/>
            </a:gradFill>
          </c:spPr>
          <c:invertIfNegative val="0"/>
          <c:dLbls>
            <c:txPr>
              <a:bodyPr/>
              <a:lstStyle/>
              <a:p>
                <a:pPr>
                  <a:defRPr lang="ar-IQ" sz="900" b="1" i="0" baseline="0">
                    <a:latin typeface="Times New Roman" pitchFamily="18" charset="0"/>
                  </a:defRPr>
                </a:pPr>
                <a:endParaRPr lang="ar-IQ"/>
              </a:p>
            </c:txPr>
            <c:showLegendKey val="0"/>
            <c:showVal val="1"/>
            <c:showCatName val="0"/>
            <c:showSerName val="0"/>
            <c:showPercent val="0"/>
            <c:showBubbleSize val="0"/>
            <c:showLeaderLines val="0"/>
          </c:dLbls>
          <c:cat>
            <c:strRef>
              <c:f>'8'!$H$4:$H$18</c:f>
              <c:strCache>
                <c:ptCount val="15"/>
                <c:pt idx="0">
                  <c:v>نينوى</c:v>
                </c:pt>
                <c:pt idx="1">
                  <c:v>كركوك</c:v>
                </c:pt>
                <c:pt idx="2">
                  <c:v>ديالى</c:v>
                </c:pt>
                <c:pt idx="3">
                  <c:v>الأنبار</c:v>
                </c:pt>
                <c:pt idx="4">
                  <c:v>بغداد</c:v>
                </c:pt>
                <c:pt idx="5">
                  <c:v>بابل</c:v>
                </c:pt>
                <c:pt idx="6">
                  <c:v>كربلاء</c:v>
                </c:pt>
                <c:pt idx="7">
                  <c:v>واسط</c:v>
                </c:pt>
                <c:pt idx="8">
                  <c:v>صلاح الدين</c:v>
                </c:pt>
                <c:pt idx="9">
                  <c:v>النجف</c:v>
                </c:pt>
                <c:pt idx="10">
                  <c:v>القادسية</c:v>
                </c:pt>
                <c:pt idx="11">
                  <c:v>المثنى</c:v>
                </c:pt>
                <c:pt idx="12">
                  <c:v>ذي قار</c:v>
                </c:pt>
                <c:pt idx="13">
                  <c:v>ميسان</c:v>
                </c:pt>
                <c:pt idx="14">
                  <c:v>البصرة</c:v>
                </c:pt>
              </c:strCache>
            </c:strRef>
          </c:cat>
          <c:val>
            <c:numRef>
              <c:f>'8'!$I$4:$I$18</c:f>
              <c:numCache>
                <c:formatCode>0.0</c:formatCode>
                <c:ptCount val="15"/>
                <c:pt idx="0">
                  <c:v>62.031999999999996</c:v>
                </c:pt>
                <c:pt idx="1">
                  <c:v>45.795999999999999</c:v>
                </c:pt>
                <c:pt idx="2">
                  <c:v>18.177</c:v>
                </c:pt>
                <c:pt idx="3">
                  <c:v>46.210999999999999</c:v>
                </c:pt>
                <c:pt idx="4">
                  <c:v>21.966000000000001</c:v>
                </c:pt>
                <c:pt idx="5">
                  <c:v>25.981000000000002</c:v>
                </c:pt>
                <c:pt idx="6">
                  <c:v>8.8520000000000003</c:v>
                </c:pt>
                <c:pt idx="7">
                  <c:v>74.328000000000003</c:v>
                </c:pt>
                <c:pt idx="8">
                  <c:v>58.451000000000001</c:v>
                </c:pt>
                <c:pt idx="9">
                  <c:v>35.256999999999998</c:v>
                </c:pt>
                <c:pt idx="10">
                  <c:v>44.776000000000003</c:v>
                </c:pt>
                <c:pt idx="11">
                  <c:v>21.475999999999999</c:v>
                </c:pt>
                <c:pt idx="12">
                  <c:v>27.512</c:v>
                </c:pt>
                <c:pt idx="13">
                  <c:v>30.138000000000002</c:v>
                </c:pt>
                <c:pt idx="14">
                  <c:v>2.3330000000000002</c:v>
                </c:pt>
              </c:numCache>
            </c:numRef>
          </c:val>
        </c:ser>
        <c:dLbls>
          <c:showLegendKey val="0"/>
          <c:showVal val="0"/>
          <c:showCatName val="0"/>
          <c:showSerName val="0"/>
          <c:showPercent val="0"/>
          <c:showBubbleSize val="0"/>
        </c:dLbls>
        <c:gapWidth val="150"/>
        <c:shape val="box"/>
        <c:axId val="142559232"/>
        <c:axId val="142868480"/>
        <c:axId val="0"/>
      </c:bar3DChart>
      <c:catAx>
        <c:axId val="142559232"/>
        <c:scaling>
          <c:orientation val="minMax"/>
        </c:scaling>
        <c:delete val="0"/>
        <c:axPos val="b"/>
        <c:majorTickMark val="none"/>
        <c:minorTickMark val="none"/>
        <c:tickLblPos val="nextTo"/>
        <c:txPr>
          <a:bodyPr/>
          <a:lstStyle/>
          <a:p>
            <a:pPr>
              <a:defRPr lang="ar-IQ" b="1"/>
            </a:pPr>
            <a:endParaRPr lang="ar-IQ"/>
          </a:p>
        </c:txPr>
        <c:crossAx val="142868480"/>
        <c:crosses val="autoZero"/>
        <c:auto val="1"/>
        <c:lblAlgn val="ctr"/>
        <c:lblOffset val="100"/>
        <c:noMultiLvlLbl val="0"/>
      </c:catAx>
      <c:valAx>
        <c:axId val="142868480"/>
        <c:scaling>
          <c:orientation val="minMax"/>
        </c:scaling>
        <c:delete val="0"/>
        <c:axPos val="l"/>
        <c:majorGridlines/>
        <c:numFmt formatCode="0.0" sourceLinked="1"/>
        <c:majorTickMark val="none"/>
        <c:minorTickMark val="none"/>
        <c:tickLblPos val="nextTo"/>
        <c:txPr>
          <a:bodyPr/>
          <a:lstStyle/>
          <a:p>
            <a:pPr>
              <a:defRPr lang="ar-IQ" b="1"/>
            </a:pPr>
            <a:endParaRPr lang="ar-IQ"/>
          </a:p>
        </c:txPr>
        <c:crossAx val="142559232"/>
        <c:crosses val="autoZero"/>
        <c:crossBetween val="between"/>
      </c:valAx>
    </c:plotArea>
    <c:plotVisOnly val="1"/>
    <c:dispBlanksAs val="gap"/>
    <c:showDLblsOverMax val="0"/>
  </c:chart>
  <c:spPr>
    <a:noFill/>
    <a:scene3d>
      <a:camera prst="orthographicFront"/>
      <a:lightRig rig="threePt" dir="t"/>
    </a:scene3d>
    <a:sp3d>
      <a:bevelT/>
      <a:bevelB/>
    </a:sp3d>
  </c:spPr>
  <c:printSettings>
    <c:headerFooter/>
    <c:pageMargins b="0.74803149606299413" l="0.70866141732283694" r="0.70866141732283694" t="0.74803149606299413" header="0.31496062992126173" footer="0.31496062992126173"/>
    <c:pageSetup paperSize="9"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ar-IQ"/>
            </a:pPr>
            <a:r>
              <a:rPr lang="ar-IQ" sz="1000" b="1" i="0" baseline="0">
                <a:effectLst/>
              </a:rPr>
              <a:t>شكل (4): مساحات المناطق الخطرة الملوثة بـ (أرض مواجهات، ذخائر عنقودية، عبوات ناسفة، ذخائر غير منفجرة) حسب الحالة لسنة للمدة من (</a:t>
            </a:r>
            <a:r>
              <a:rPr lang="ar-IQ" sz="1000" b="1" i="0" u="none" strike="noStrike" kern="1200" baseline="0">
                <a:solidFill>
                  <a:sysClr val="windowText" lastClr="000000"/>
                </a:solidFill>
                <a:effectLst/>
                <a:latin typeface="+mn-lt"/>
                <a:ea typeface="+mn-ea"/>
                <a:cs typeface="+mn-cs"/>
              </a:rPr>
              <a:t>2004-20</a:t>
            </a:r>
            <a:r>
              <a:rPr lang="en-US" sz="1000" b="1" i="0" u="none" strike="noStrike" kern="1200" baseline="0">
                <a:solidFill>
                  <a:sysClr val="windowText" lastClr="000000"/>
                </a:solidFill>
                <a:effectLst/>
                <a:latin typeface="+mn-lt"/>
                <a:ea typeface="+mn-ea"/>
                <a:cs typeface="+mn-cs"/>
              </a:rPr>
              <a:t>20</a:t>
            </a:r>
            <a:r>
              <a:rPr lang="ar-IQ" sz="1000" b="1" i="0" baseline="0">
                <a:effectLst/>
              </a:rPr>
              <a:t>)</a:t>
            </a:r>
            <a:endParaRPr lang="ar-IQ" sz="1000">
              <a:effectLst/>
            </a:endParaRPr>
          </a:p>
        </c:rich>
      </c:tx>
      <c:overlay val="0"/>
      <c:spPr>
        <a:scene3d>
          <a:camera prst="orthographicFront"/>
          <a:lightRig rig="threePt" dir="t"/>
        </a:scene3d>
        <a:sp3d>
          <a:bevelB prst="angle"/>
        </a:sp3d>
      </c:spPr>
    </c:title>
    <c:autoTitleDeleted val="0"/>
    <c:view3D>
      <c:rotX val="15"/>
      <c:rotY val="20"/>
      <c:rAngAx val="1"/>
    </c:view3D>
    <c:floor>
      <c:thickness val="0"/>
    </c:floor>
    <c:sideWall>
      <c:thickness val="0"/>
    </c:sideWall>
    <c:backWall>
      <c:thickness val="0"/>
    </c:backWall>
    <c:plotArea>
      <c:layout>
        <c:manualLayout>
          <c:layoutTarget val="inner"/>
          <c:xMode val="edge"/>
          <c:yMode val="edge"/>
          <c:x val="0.14011109520400858"/>
          <c:y val="0.19954870224555263"/>
          <c:w val="0.83736845621570233"/>
          <c:h val="0.63449475065617045"/>
        </c:manualLayout>
      </c:layout>
      <c:bar3DChart>
        <c:barDir val="col"/>
        <c:grouping val="clustered"/>
        <c:varyColors val="0"/>
        <c:ser>
          <c:idx val="0"/>
          <c:order val="0"/>
          <c:spPr>
            <a:solidFill>
              <a:schemeClr val="bg2">
                <a:lumMod val="50000"/>
              </a:schemeClr>
            </a:solidFill>
          </c:spPr>
          <c:invertIfNegative val="0"/>
          <c:dLbls>
            <c:dLbl>
              <c:idx val="2"/>
              <c:layout>
                <c:manualLayout>
                  <c:x val="9.6969696969697247E-3"/>
                  <c:y val="-4.1666666666666664E-2"/>
                </c:manualLayout>
              </c:layout>
              <c:showLegendKey val="0"/>
              <c:showVal val="1"/>
              <c:showCatName val="0"/>
              <c:showSerName val="0"/>
              <c:showPercent val="0"/>
              <c:showBubbleSize val="0"/>
            </c:dLbl>
            <c:txPr>
              <a:bodyPr/>
              <a:lstStyle/>
              <a:p>
                <a:pPr>
                  <a:defRPr lang="ar-IQ" sz="900" b="1">
                    <a:cs typeface="+mj-cs"/>
                  </a:defRPr>
                </a:pPr>
                <a:endParaRPr lang="ar-IQ"/>
              </a:p>
            </c:txPr>
            <c:showLegendKey val="0"/>
            <c:showVal val="1"/>
            <c:showCatName val="0"/>
            <c:showSerName val="0"/>
            <c:showPercent val="0"/>
            <c:showBubbleSize val="0"/>
            <c:showLeaderLines val="0"/>
          </c:dLbls>
          <c:cat>
            <c:strRef>
              <c:f>'9'!$F$3:$H$3</c:f>
              <c:strCache>
                <c:ptCount val="3"/>
                <c:pt idx="0">
                  <c:v>مفتوح (لازال الخطر قائم)</c:v>
                </c:pt>
                <c:pt idx="1">
                  <c:v>مغلق (رفع الخطر منها)</c:v>
                </c:pt>
                <c:pt idx="2">
                  <c:v> جار العمل     </c:v>
                </c:pt>
              </c:strCache>
            </c:strRef>
          </c:cat>
          <c:val>
            <c:numRef>
              <c:f>'9'!$F$4:$H$4</c:f>
              <c:numCache>
                <c:formatCode>0.0</c:formatCode>
                <c:ptCount val="3"/>
                <c:pt idx="0">
                  <c:v>2574.7330550000001</c:v>
                </c:pt>
                <c:pt idx="1">
                  <c:v>3082.8023800000001</c:v>
                </c:pt>
                <c:pt idx="2">
                  <c:v>231.696958</c:v>
                </c:pt>
              </c:numCache>
            </c:numRef>
          </c:val>
        </c:ser>
        <c:dLbls>
          <c:showLegendKey val="0"/>
          <c:showVal val="0"/>
          <c:showCatName val="0"/>
          <c:showSerName val="0"/>
          <c:showPercent val="0"/>
          <c:showBubbleSize val="0"/>
        </c:dLbls>
        <c:gapWidth val="150"/>
        <c:shape val="pyramid"/>
        <c:axId val="142062592"/>
        <c:axId val="142870208"/>
        <c:axId val="0"/>
      </c:bar3DChart>
      <c:catAx>
        <c:axId val="142062592"/>
        <c:scaling>
          <c:orientation val="minMax"/>
        </c:scaling>
        <c:delete val="0"/>
        <c:axPos val="b"/>
        <c:majorTickMark val="none"/>
        <c:minorTickMark val="none"/>
        <c:tickLblPos val="nextTo"/>
        <c:txPr>
          <a:bodyPr/>
          <a:lstStyle/>
          <a:p>
            <a:pPr>
              <a:defRPr lang="ar-IQ" sz="900" b="1"/>
            </a:pPr>
            <a:endParaRPr lang="ar-IQ"/>
          </a:p>
        </c:txPr>
        <c:crossAx val="142870208"/>
        <c:crosses val="autoZero"/>
        <c:auto val="1"/>
        <c:lblAlgn val="ctr"/>
        <c:lblOffset val="100"/>
        <c:noMultiLvlLbl val="0"/>
      </c:catAx>
      <c:valAx>
        <c:axId val="142870208"/>
        <c:scaling>
          <c:orientation val="minMax"/>
        </c:scaling>
        <c:delete val="0"/>
        <c:axPos val="l"/>
        <c:majorGridlines/>
        <c:numFmt formatCode="0.0" sourceLinked="1"/>
        <c:majorTickMark val="none"/>
        <c:minorTickMark val="none"/>
        <c:tickLblPos val="nextTo"/>
        <c:txPr>
          <a:bodyPr/>
          <a:lstStyle/>
          <a:p>
            <a:pPr>
              <a:defRPr lang="ar-IQ" b="1"/>
            </a:pPr>
            <a:endParaRPr lang="ar-IQ"/>
          </a:p>
        </c:txPr>
        <c:crossAx val="142062592"/>
        <c:crosses val="autoZero"/>
        <c:crossBetween val="between"/>
      </c:valAx>
    </c:plotArea>
    <c:plotVisOnly val="1"/>
    <c:dispBlanksAs val="gap"/>
    <c:showDLblsOverMax val="0"/>
  </c:chart>
  <c:spPr>
    <a:noFill/>
    <a:scene3d>
      <a:camera prst="orthographicFront"/>
      <a:lightRig rig="threePt" dir="t"/>
    </a:scene3d>
    <a:sp3d>
      <a:bevelT/>
      <a:bevelB/>
    </a:sp3d>
  </c:spPr>
  <c:printSettings>
    <c:headerFooter/>
    <c:pageMargins b="0.75000000000000211" l="0.70000000000000062" r="0.70000000000000062" t="0.750000000000002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10</xdr:col>
      <xdr:colOff>333375</xdr:colOff>
      <xdr:row>2</xdr:row>
      <xdr:rowOff>119061</xdr:rowOff>
    </xdr:from>
    <xdr:to>
      <xdr:col>18</xdr:col>
      <xdr:colOff>238125</xdr:colOff>
      <xdr:row>14</xdr:row>
      <xdr:rowOff>28575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428625</xdr:colOff>
      <xdr:row>6</xdr:row>
      <xdr:rowOff>0</xdr:rowOff>
    </xdr:from>
    <xdr:to>
      <xdr:col>2</xdr:col>
      <xdr:colOff>609600</xdr:colOff>
      <xdr:row>6</xdr:row>
      <xdr:rowOff>171450</xdr:rowOff>
    </xdr:to>
    <xdr:sp macro="" textlink="">
      <xdr:nvSpPr>
        <xdr:cNvPr id="3" name="مربع نص 2"/>
        <xdr:cNvSpPr txBox="1"/>
      </xdr:nvSpPr>
      <xdr:spPr>
        <a:xfrm>
          <a:off x="9989867625" y="1438275"/>
          <a:ext cx="18097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1" anchor="t"/>
        <a:lstStyle/>
        <a:p>
          <a:pPr algn="ctr" rtl="1"/>
          <a:r>
            <a:rPr lang="ar-SA" sz="1100"/>
            <a:t>*</a:t>
          </a:r>
        </a:p>
      </xdr:txBody>
    </xdr:sp>
    <xdr:clientData/>
  </xdr:twoCellAnchor>
  <xdr:twoCellAnchor>
    <xdr:from>
      <xdr:col>5</xdr:col>
      <xdr:colOff>270929</xdr:colOff>
      <xdr:row>6</xdr:row>
      <xdr:rowOff>5290</xdr:rowOff>
    </xdr:from>
    <xdr:to>
      <xdr:col>6</xdr:col>
      <xdr:colOff>35979</xdr:colOff>
      <xdr:row>6</xdr:row>
      <xdr:rowOff>191557</xdr:rowOff>
    </xdr:to>
    <xdr:sp macro="" textlink="">
      <xdr:nvSpPr>
        <xdr:cNvPr id="4" name="مربع نص 2"/>
        <xdr:cNvSpPr txBox="1"/>
      </xdr:nvSpPr>
      <xdr:spPr>
        <a:xfrm>
          <a:off x="10055019687" y="1867957"/>
          <a:ext cx="304800" cy="186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1" anchor="t"/>
        <a:lstStyle/>
        <a:p>
          <a:pPr marL="0" marR="0" indent="0" defTabSz="914400" rtl="1" eaLnBrk="1" fontAlgn="auto" latinLnBrk="0" hangingPunct="1">
            <a:lnSpc>
              <a:spcPct val="100000"/>
            </a:lnSpc>
            <a:spcBef>
              <a:spcPts val="0"/>
            </a:spcBef>
            <a:spcAft>
              <a:spcPts val="0"/>
            </a:spcAft>
            <a:buClrTx/>
            <a:buSzTx/>
            <a:buFontTx/>
            <a:buNone/>
            <a:tabLst/>
            <a:defRPr/>
          </a:pPr>
          <a:r>
            <a:rPr lang="ar-SA" sz="1100">
              <a:solidFill>
                <a:schemeClr val="dk1"/>
              </a:solidFill>
              <a:effectLst/>
              <a:latin typeface="+mn-lt"/>
              <a:ea typeface="+mn-ea"/>
              <a:cs typeface="+mn-cs"/>
            </a:rPr>
            <a:t>**</a:t>
          </a:r>
          <a:endParaRPr lang="ar-IQ">
            <a:effectLst/>
          </a:endParaRPr>
        </a:p>
        <a:p>
          <a:pPr rtl="1"/>
          <a:endParaRPr lang="ar-IQ">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1666875</xdr:colOff>
      <xdr:row>29</xdr:row>
      <xdr:rowOff>52386</xdr:rowOff>
    </xdr:from>
    <xdr:to>
      <xdr:col>9</xdr:col>
      <xdr:colOff>247650</xdr:colOff>
      <xdr:row>48</xdr:row>
      <xdr:rowOff>66675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209550</xdr:colOff>
      <xdr:row>5</xdr:row>
      <xdr:rowOff>176212</xdr:rowOff>
    </xdr:from>
    <xdr:to>
      <xdr:col>17</xdr:col>
      <xdr:colOff>352425</xdr:colOff>
      <xdr:row>14</xdr:row>
      <xdr:rowOff>200025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0.02846</cdr:x>
      <cdr:y>0.38651</cdr:y>
    </cdr:from>
    <cdr:to>
      <cdr:x>0.117</cdr:x>
      <cdr:y>0.62421</cdr:y>
    </cdr:to>
    <cdr:sp macro="" textlink="">
      <cdr:nvSpPr>
        <cdr:cNvPr id="2" name="TextBox 2"/>
        <cdr:cNvSpPr txBox="1"/>
      </cdr:nvSpPr>
      <cdr:spPr>
        <a:xfrm xmlns:a="http://schemas.openxmlformats.org/drawingml/2006/main" rot="16200000">
          <a:off x="26048" y="1219439"/>
          <a:ext cx="678096" cy="444442"/>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ar-SA" sz="900" b="1"/>
            <a:t>ألف طن</a:t>
          </a:r>
          <a:endParaRPr lang="ar-IQ" sz="900" b="1"/>
        </a:p>
      </cdr:txBody>
    </cdr:sp>
  </cdr:relSizeAnchor>
</c:userShapes>
</file>

<file path=xl/drawings/drawing6.xml><?xml version="1.0" encoding="utf-8"?>
<xdr:wsDr xmlns:xdr="http://schemas.openxmlformats.org/drawingml/2006/spreadsheetDrawing" xmlns:a="http://schemas.openxmlformats.org/drawingml/2006/main">
  <xdr:twoCellAnchor>
    <xdr:from>
      <xdr:col>5</xdr:col>
      <xdr:colOff>1085850</xdr:colOff>
      <xdr:row>7</xdr:row>
      <xdr:rowOff>80962</xdr:rowOff>
    </xdr:from>
    <xdr:to>
      <xdr:col>13</xdr:col>
      <xdr:colOff>304800</xdr:colOff>
      <xdr:row>17</xdr:row>
      <xdr:rowOff>61912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0.03241</cdr:x>
      <cdr:y>0.29688</cdr:y>
    </cdr:from>
    <cdr:to>
      <cdr:x>0.09604</cdr:x>
      <cdr:y>0.6426</cdr:y>
    </cdr:to>
    <cdr:sp macro="" textlink="">
      <cdr:nvSpPr>
        <cdr:cNvPr id="2" name="TextBox 1"/>
        <cdr:cNvSpPr txBox="1"/>
      </cdr:nvSpPr>
      <cdr:spPr>
        <a:xfrm xmlns:a="http://schemas.openxmlformats.org/drawingml/2006/main" rot="16200000">
          <a:off x="-137726" y="1121923"/>
          <a:ext cx="948392" cy="333322"/>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ar-SA" sz="900" b="1"/>
            <a:t>مليون م</a:t>
          </a:r>
          <a:r>
            <a:rPr lang="ar-SA" sz="900" b="1">
              <a:latin typeface="Calibri"/>
            </a:rPr>
            <a:t>²</a:t>
          </a:r>
          <a:endParaRPr lang="ar-IQ" sz="900" b="1"/>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1" Type="http://schemas.openxmlformats.org/officeDocument/2006/relationships/pivotCacheRecords" Target="pivotCacheRecords10.xml"/></Relationships>
</file>

<file path=xl/pivotCache/_rels/pivotCacheDefinition11.xml.rels><?xml version="1.0" encoding="UTF-8" standalone="yes"?>
<Relationships xmlns="http://schemas.openxmlformats.org/package/2006/relationships"><Relationship Id="rId1" Type="http://schemas.openxmlformats.org/officeDocument/2006/relationships/pivotCacheRecords" Target="pivotCacheRecords11.xml"/></Relationships>
</file>

<file path=xl/pivotCache/_rels/pivotCacheDefinition12.xml.rels><?xml version="1.0" encoding="UTF-8" standalone="yes"?>
<Relationships xmlns="http://schemas.openxmlformats.org/package/2006/relationships"><Relationship Id="rId1" Type="http://schemas.openxmlformats.org/officeDocument/2006/relationships/pivotCacheRecords" Target="pivotCacheRecords12.xml"/></Relationships>
</file>

<file path=xl/pivotCache/_rels/pivotCacheDefinition13.xml.rels><?xml version="1.0" encoding="UTF-8" standalone="yes"?>
<Relationships xmlns="http://schemas.openxmlformats.org/package/2006/relationships"><Relationship Id="rId1" Type="http://schemas.openxmlformats.org/officeDocument/2006/relationships/pivotCacheRecords" Target="pivotCacheRecords13.xml"/></Relationships>
</file>

<file path=xl/pivotCache/_rels/pivotCacheDefinition14.xml.rels><?xml version="1.0" encoding="UTF-8" standalone="yes"?>
<Relationships xmlns="http://schemas.openxmlformats.org/package/2006/relationships"><Relationship Id="rId1" Type="http://schemas.openxmlformats.org/officeDocument/2006/relationships/pivotCacheRecords" Target="pivotCacheRecords14.xml"/></Relationships>
</file>

<file path=xl/pivotCache/_rels/pivotCacheDefinition15.xml.rels><?xml version="1.0" encoding="UTF-8" standalone="yes"?>
<Relationships xmlns="http://schemas.openxmlformats.org/package/2006/relationships"><Relationship Id="rId1" Type="http://schemas.openxmlformats.org/officeDocument/2006/relationships/pivotCacheRecords" Target="pivotCacheRecords15.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r:id="rId1" refreshedBy="DELL" refreshedDate="44377.483493287036" createdVersion="4" refreshedVersion="4" minRefreshableVersion="3" recordCount="8">
  <cacheSource type="worksheet">
    <worksheetSource ref="A173:D181" sheet="كمية المبيدات تفصيلي"/>
  </cacheSource>
  <cacheFields count="4">
    <cacheField name="المحافظة" numFmtId="0">
      <sharedItems containsBlank="1"/>
    </cacheField>
    <cacheField name="نوع المبيد" numFmtId="0">
      <sharedItems count="5">
        <s v="حشري"/>
        <s v="لا حشري"/>
        <s v="فطري" u="1"/>
        <s v="ادغال" u="1"/>
        <s v="قوارض" u="1"/>
      </sharedItems>
    </cacheField>
    <cacheField name="الكمية (لتر)" numFmtId="0">
      <sharedItems containsString="0" containsBlank="1" containsNumber="1" containsInteger="1" minValue="200" maxValue="477"/>
    </cacheField>
    <cacheField name="الكمية (كغم)" numFmtId="0">
      <sharedItems containsString="0" containsBlank="1" containsNumber="1" containsInteger="1" minValue="35" maxValue="980"/>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r:id="rId1" refreshedBy="DELL" refreshedDate="44377.486515972225" createdVersion="4" refreshedVersion="4" minRefreshableVersion="3" recordCount="8">
  <cacheSource type="worksheet">
    <worksheetSource ref="A88:D96" sheet="كمية المبيدات تفصيلي"/>
  </cacheSource>
  <cacheFields count="4">
    <cacheField name="المحافظة" numFmtId="0">
      <sharedItems containsBlank="1"/>
    </cacheField>
    <cacheField name="نوع المبيد" numFmtId="0">
      <sharedItems count="6">
        <s v="حشري"/>
        <s v="لا حشري"/>
        <s v="فطري"/>
        <s v="عناكب" u="1"/>
        <s v="ادغال" u="1"/>
        <s v="قوارض" u="1"/>
      </sharedItems>
    </cacheField>
    <cacheField name="الكمية (لتر)" numFmtId="0">
      <sharedItems containsString="0" containsBlank="1" containsNumber="1" containsInteger="1" minValue="50" maxValue="710"/>
    </cacheField>
    <cacheField name="الكمية (كغم)" numFmtId="0">
      <sharedItems containsString="0" containsBlank="1" containsNumber="1" containsInteger="1" minValue="210" maxValue="485"/>
    </cacheField>
  </cacheFields>
  <extLst>
    <ext xmlns:x14="http://schemas.microsoft.com/office/spreadsheetml/2009/9/main" uri="{725AE2AE-9491-48be-B2B4-4EB974FC3084}">
      <x14:pivotCacheDefinition/>
    </ext>
  </extLst>
</pivotCacheDefinition>
</file>

<file path=xl/pivotCache/pivotCacheDefinition11.xml><?xml version="1.0" encoding="utf-8"?>
<pivotCacheDefinition xmlns="http://schemas.openxmlformats.org/spreadsheetml/2006/main" xmlns:r="http://schemas.openxmlformats.org/officeDocument/2006/relationships" r:id="rId1" refreshedBy="DELL" refreshedDate="44377.486686574077" createdVersion="4" refreshedVersion="4" minRefreshableVersion="3" recordCount="21">
  <cacheSource type="worksheet">
    <worksheetSource ref="A65:D86" sheet="كمية المبيدات تفصيلي"/>
  </cacheSource>
  <cacheFields count="4">
    <cacheField name="المحافظة" numFmtId="0">
      <sharedItems/>
    </cacheField>
    <cacheField name="نوع المبيد" numFmtId="0">
      <sharedItems count="6">
        <s v="حشري"/>
        <s v="لا حشري"/>
        <s v="فطري"/>
        <s v="عناكب" u="1"/>
        <s v="ادغال" u="1"/>
        <s v="قوارض" u="1"/>
      </sharedItems>
    </cacheField>
    <cacheField name="الكمية (لتر)" numFmtId="0">
      <sharedItems containsString="0" containsBlank="1" containsNumber="1" containsInteger="1" minValue="1" maxValue="3568"/>
    </cacheField>
    <cacheField name="الكمية (كغم)" numFmtId="0">
      <sharedItems containsString="0" containsBlank="1" containsNumber="1" containsInteger="1" minValue="15" maxValue="410"/>
    </cacheField>
  </cacheFields>
  <extLst>
    <ext xmlns:x14="http://schemas.microsoft.com/office/spreadsheetml/2009/9/main" uri="{725AE2AE-9491-48be-B2B4-4EB974FC3084}">
      <x14:pivotCacheDefinition/>
    </ext>
  </extLst>
</pivotCacheDefinition>
</file>

<file path=xl/pivotCache/pivotCacheDefinition12.xml><?xml version="1.0" encoding="utf-8"?>
<pivotCacheDefinition xmlns="http://schemas.openxmlformats.org/spreadsheetml/2006/main" xmlns:r="http://schemas.openxmlformats.org/officeDocument/2006/relationships" r:id="rId1" refreshedBy="DELL" refreshedDate="44377.486859143515" createdVersion="4" refreshedVersion="4" minRefreshableVersion="3" recordCount="23">
  <cacheSource type="worksheet">
    <worksheetSource ref="A40:D63" sheet="كمية المبيدات تفصيلي"/>
  </cacheSource>
  <cacheFields count="4">
    <cacheField name="المحافظة" numFmtId="0">
      <sharedItems containsBlank="1"/>
    </cacheField>
    <cacheField name="نوع المبيد" numFmtId="0">
      <sharedItems count="7">
        <s v="حشري"/>
        <s v="لا حشري"/>
        <s v="فطري"/>
        <s v="امراض" u="1"/>
        <s v="عناكب" u="1"/>
        <s v="ادغال" u="1"/>
        <s v="قوارض" u="1"/>
      </sharedItems>
    </cacheField>
    <cacheField name="الكمية (لتر)" numFmtId="0">
      <sharedItems containsString="0" containsBlank="1" containsNumber="1" containsInteger="1" minValue="40" maxValue="600"/>
    </cacheField>
    <cacheField name="الكمية (كغم)" numFmtId="0">
      <sharedItems containsString="0" containsBlank="1" containsNumber="1" containsInteger="1" minValue="25" maxValue="385"/>
    </cacheField>
  </cacheFields>
  <extLst>
    <ext xmlns:x14="http://schemas.microsoft.com/office/spreadsheetml/2009/9/main" uri="{725AE2AE-9491-48be-B2B4-4EB974FC3084}">
      <x14:pivotCacheDefinition/>
    </ext>
  </extLst>
</pivotCacheDefinition>
</file>

<file path=xl/pivotCache/pivotCacheDefinition13.xml><?xml version="1.0" encoding="utf-8"?>
<pivotCacheDefinition xmlns="http://schemas.openxmlformats.org/spreadsheetml/2006/main" xmlns:r="http://schemas.openxmlformats.org/officeDocument/2006/relationships" r:id="rId1" refreshedBy="DELL" refreshedDate="44377.488429861114" createdVersion="4" refreshedVersion="4" minRefreshableVersion="3" recordCount="8">
  <cacheSource type="worksheet">
    <worksheetSource ref="A30:D38" sheet="كمية المبيدات تفصيلي"/>
  </cacheSource>
  <cacheFields count="4">
    <cacheField name="المحافظة" numFmtId="0">
      <sharedItems/>
    </cacheField>
    <cacheField name="نوع المبيد" numFmtId="0">
      <sharedItems count="6">
        <s v="حشري"/>
        <s v="لا حشري"/>
        <s v="عناكب" u="1"/>
        <s v="فطري" u="1"/>
        <s v="ادغال" u="1"/>
        <s v="قوارض" u="1"/>
      </sharedItems>
    </cacheField>
    <cacheField name="الكمية (لتر)" numFmtId="0">
      <sharedItems containsString="0" containsBlank="1" containsNumber="1" containsInteger="1" minValue="20" maxValue="440"/>
    </cacheField>
    <cacheField name="الكمية (كغم)" numFmtId="0">
      <sharedItems containsString="0" containsBlank="1" containsNumber="1" containsInteger="1" minValue="205" maxValue="375"/>
    </cacheField>
  </cacheFields>
  <extLst>
    <ext xmlns:x14="http://schemas.microsoft.com/office/spreadsheetml/2009/9/main" uri="{725AE2AE-9491-48be-B2B4-4EB974FC3084}">
      <x14:pivotCacheDefinition/>
    </ext>
  </extLst>
</pivotCacheDefinition>
</file>

<file path=xl/pivotCache/pivotCacheDefinition14.xml><?xml version="1.0" encoding="utf-8"?>
<pivotCacheDefinition xmlns="http://schemas.openxmlformats.org/spreadsheetml/2006/main" xmlns:r="http://schemas.openxmlformats.org/officeDocument/2006/relationships" r:id="rId1" refreshedBy="DELL" refreshedDate="44377.48927002315" createdVersion="4" refreshedVersion="4" minRefreshableVersion="3" recordCount="11">
  <cacheSource type="worksheet">
    <worksheetSource ref="A16:D27" sheet="كمية المبيدات تفصيلي"/>
  </cacheSource>
  <cacheFields count="4">
    <cacheField name="المحافظة" numFmtId="0">
      <sharedItems/>
    </cacheField>
    <cacheField name="نوع المبيد" numFmtId="0">
      <sharedItems count="3">
        <s v="حشري"/>
        <s v="لا حشري"/>
        <s v="فطري"/>
      </sharedItems>
    </cacheField>
    <cacheField name="الكمية (لتر)" numFmtId="0">
      <sharedItems containsString="0" containsBlank="1" containsNumber="1" minValue="15" maxValue="170"/>
    </cacheField>
    <cacheField name="الكمية (كغم)" numFmtId="0">
      <sharedItems containsString="0" containsBlank="1" containsNumber="1" containsInteger="1" minValue="80" maxValue="125"/>
    </cacheField>
  </cacheFields>
  <extLst>
    <ext xmlns:x14="http://schemas.microsoft.com/office/spreadsheetml/2009/9/main" uri="{725AE2AE-9491-48be-B2B4-4EB974FC3084}">
      <x14:pivotCacheDefinition/>
    </ext>
  </extLst>
</pivotCacheDefinition>
</file>

<file path=xl/pivotCache/pivotCacheDefinition15.xml><?xml version="1.0" encoding="utf-8"?>
<pivotCacheDefinition xmlns="http://schemas.openxmlformats.org/spreadsheetml/2006/main" xmlns:r="http://schemas.openxmlformats.org/officeDocument/2006/relationships" r:id="rId1" refreshedBy="DELL" refreshedDate="44377.490145833333" createdVersion="4" refreshedVersion="4" minRefreshableVersion="3" recordCount="13">
  <cacheSource type="worksheet">
    <worksheetSource ref="A1:D14" sheet="كمية المبيدات تفصيلي"/>
  </cacheSource>
  <cacheFields count="4">
    <cacheField name="المحافظة" numFmtId="0">
      <sharedItems/>
    </cacheField>
    <cacheField name="نوع المبيد" numFmtId="0">
      <sharedItems count="6">
        <s v="حشري"/>
        <s v="لا حشري"/>
        <s v="فطري"/>
        <s v="عناكب" u="1"/>
        <s v="ادغال" u="1"/>
        <s v="قوارض" u="1"/>
      </sharedItems>
    </cacheField>
    <cacheField name="الكمية (لتر)" numFmtId="0">
      <sharedItems containsString="0" containsBlank="1" containsNumber="1" containsInteger="1" minValue="13" maxValue="648"/>
    </cacheField>
    <cacheField name="الكمية (كغم)" numFmtId="0">
      <sharedItems containsString="0" containsBlank="1" containsNumber="1" containsInteger="1" minValue="50" maxValue="200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DELL" refreshedDate="44377.483945023145" createdVersion="4" refreshedVersion="4" minRefreshableVersion="3" recordCount="6">
  <cacheSource type="worksheet">
    <worksheetSource ref="A238:D244" sheet="كمية المبيدات تفصيلي"/>
  </cacheSource>
  <cacheFields count="4">
    <cacheField name="المحافظة" numFmtId="0">
      <sharedItems containsBlank="1"/>
    </cacheField>
    <cacheField name="نوع المبيد" numFmtId="0">
      <sharedItems count="3">
        <s v="حشري"/>
        <s v="لا حشري"/>
        <s v="فطري"/>
      </sharedItems>
    </cacheField>
    <cacheField name="الكمية (لتر)" numFmtId="0">
      <sharedItems containsString="0" containsBlank="1" containsNumber="1" containsInteger="1" minValue="125" maxValue="6884"/>
    </cacheField>
    <cacheField name="الكمية (كغم)" numFmtId="0">
      <sharedItems containsString="0" containsBlank="1" containsNumber="1" containsInteger="1" minValue="540" maxValue="54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DELL" refreshedDate="44377.484045833335" createdVersion="4" refreshedVersion="4" minRefreshableVersion="3" recordCount="13">
  <cacheSource type="worksheet">
    <worksheetSource ref="A223:D236" sheet="كمية المبيدات تفصيلي"/>
  </cacheSource>
  <cacheFields count="4">
    <cacheField name="المحافظة" numFmtId="0">
      <sharedItems containsBlank="1"/>
    </cacheField>
    <cacheField name="نوع المبيد" numFmtId="0">
      <sharedItems count="6">
        <s v="حشري"/>
        <s v="لا حشري"/>
        <s v="فطري"/>
        <s v="عناكب" u="1"/>
        <s v="ادغال" u="1"/>
        <s v="قوارض" u="1"/>
      </sharedItems>
    </cacheField>
    <cacheField name="الكمية (لتر)" numFmtId="0">
      <sharedItems containsString="0" containsBlank="1" containsNumber="1" containsInteger="1" minValue="15" maxValue="500"/>
    </cacheField>
    <cacheField name="الكمية (كغم)" numFmtId="0">
      <sharedItems containsString="0" containsBlank="1" containsNumber="1" containsInteger="1" minValue="5" maxValue="250"/>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DELL" refreshedDate="44377.48409189815" createdVersion="4" refreshedVersion="4" minRefreshableVersion="3" recordCount="18">
  <cacheSource type="worksheet">
    <worksheetSource ref="A203:D221" sheet="كمية المبيدات تفصيلي"/>
  </cacheSource>
  <cacheFields count="4">
    <cacheField name="المحافظة" numFmtId="0">
      <sharedItems containsBlank="1"/>
    </cacheField>
    <cacheField name="نوع المبيد" numFmtId="0">
      <sharedItems count="6">
        <s v="حشري"/>
        <s v="لا حشري"/>
        <s v="فطري"/>
        <s v="عناكب" u="1"/>
        <s v="ادغال" u="1"/>
        <s v="قوارض" u="1"/>
      </sharedItems>
    </cacheField>
    <cacheField name="الكمية (لتر)" numFmtId="0">
      <sharedItems containsString="0" containsBlank="1" containsNumber="1" containsInteger="1" minValue="25" maxValue="845"/>
    </cacheField>
    <cacheField name="الكمية (كغم)" numFmtId="0">
      <sharedItems containsString="0" containsBlank="1" containsNumber="1" containsInteger="1" minValue="50" maxValue="835"/>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r:id="rId1" refreshedBy="DELL" refreshedDate="44377.485116666663" createdVersion="4" refreshedVersion="4" minRefreshableVersion="3" recordCount="18">
  <cacheSource type="worksheet">
    <worksheetSource ref="A183:D201" sheet="كمية المبيدات تفصيلي"/>
  </cacheSource>
  <cacheFields count="4">
    <cacheField name="المحافظة" numFmtId="0">
      <sharedItems containsBlank="1"/>
    </cacheField>
    <cacheField name="نوع المبيد" numFmtId="0">
      <sharedItems containsBlank="1" count="7">
        <s v="حشري"/>
        <s v="لا حشري"/>
        <s v="فطري"/>
        <m u="1"/>
        <s v="عناكب" u="1"/>
        <s v="ادغال" u="1"/>
        <s v="قوارض" u="1"/>
      </sharedItems>
    </cacheField>
    <cacheField name="الكمية (لتر)" numFmtId="0">
      <sharedItems containsString="0" containsBlank="1" containsNumber="1" containsInteger="1" minValue="40" maxValue="760"/>
    </cacheField>
    <cacheField name="الكمية (كغم)" numFmtId="0">
      <sharedItems containsString="0" containsBlank="1" containsNumber="1" containsInteger="1" minValue="350" maxValue="630"/>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r:id="rId1" refreshedBy="DELL" refreshedDate="44377.486014814815" createdVersion="4" refreshedVersion="4" minRefreshableVersion="3" recordCount="17">
  <cacheSource type="worksheet">
    <worksheetSource ref="A154:D171" sheet="كمية المبيدات تفصيلي"/>
  </cacheSource>
  <cacheFields count="4">
    <cacheField name="المحافظة" numFmtId="0">
      <sharedItems containsBlank="1"/>
    </cacheField>
    <cacheField name="نوع المبيد" numFmtId="0">
      <sharedItems count="6">
        <s v="حشري"/>
        <s v="لا حشري"/>
        <s v="فطري"/>
        <s v="عناكب" u="1"/>
        <s v="ادغال" u="1"/>
        <s v="قوارض" u="1"/>
      </sharedItems>
    </cacheField>
    <cacheField name="الكمية (لتر)" numFmtId="0">
      <sharedItems containsString="0" containsBlank="1" containsNumber="1" containsInteger="1" minValue="15" maxValue="700"/>
    </cacheField>
    <cacheField name="الكمية (كغم)" numFmtId="0">
      <sharedItems containsString="0" containsBlank="1" containsNumber="1" containsInteger="1" minValue="250" maxValue="260"/>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r:id="rId1" refreshedBy="DELL" refreshedDate="44377.486214583332" createdVersion="4" refreshedVersion="4" minRefreshableVersion="3" recordCount="16">
  <cacheSource type="worksheet">
    <worksheetSource ref="A134:D150" sheet="كمية المبيدات تفصيلي"/>
  </cacheSource>
  <cacheFields count="4">
    <cacheField name="المحافظة" numFmtId="0">
      <sharedItems containsBlank="1"/>
    </cacheField>
    <cacheField name="نوع المبيد" numFmtId="0">
      <sharedItems count="3">
        <s v="حشري"/>
        <s v="لا حشري"/>
        <s v="فطري"/>
      </sharedItems>
    </cacheField>
    <cacheField name="الكمية (لتر)" numFmtId="0">
      <sharedItems containsString="0" containsBlank="1" containsNumber="1" containsInteger="1" minValue="45" maxValue="3075"/>
    </cacheField>
    <cacheField name="الكمية (كغم)" numFmtId="0">
      <sharedItems containsString="0" containsBlank="1" containsNumber="1" containsInteger="1" minValue="85" maxValue="125"/>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r:id="rId1" refreshedBy="DELL" refreshedDate="44377.486327314815" createdVersion="4" refreshedVersion="4" minRefreshableVersion="3" recordCount="12">
  <cacheSource type="worksheet">
    <worksheetSource ref="A120:D132" sheet="كمية المبيدات تفصيلي"/>
  </cacheSource>
  <cacheFields count="4">
    <cacheField name="المحافظة" numFmtId="0">
      <sharedItems containsBlank="1"/>
    </cacheField>
    <cacheField name="نوع المبيد" numFmtId="0">
      <sharedItems count="6">
        <s v="حشري"/>
        <s v="لا حشري"/>
        <s v="فطري"/>
        <s v="عناكب" u="1"/>
        <s v="ادغال" u="1"/>
        <s v="قوارض" u="1"/>
      </sharedItems>
    </cacheField>
    <cacheField name="الكمية (لتر)" numFmtId="0">
      <sharedItems containsString="0" containsBlank="1" containsNumber="1" containsInteger="1" minValue="40" maxValue="590"/>
    </cacheField>
    <cacheField name="الكمية (كغم)" numFmtId="0">
      <sharedItems containsString="0" containsBlank="1" containsNumber="1" containsInteger="1" minValue="50" maxValue="155"/>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r:id="rId1" refreshedBy="DELL" refreshedDate="44377.486463425928" createdVersion="4" refreshedVersion="4" minRefreshableVersion="3" recordCount="20">
  <cacheSource type="worksheet">
    <worksheetSource ref="A98:D118" sheet="كمية المبيدات تفصيلي"/>
  </cacheSource>
  <cacheFields count="4">
    <cacheField name="المحافظة" numFmtId="0">
      <sharedItems containsBlank="1"/>
    </cacheField>
    <cacheField name="نوع المبيد" numFmtId="0">
      <sharedItems count="6">
        <s v="حشري"/>
        <s v="لا حشري"/>
        <s v="فطري"/>
        <s v="عناكب" u="1"/>
        <s v="قوارض" u="1"/>
        <s v="ادغال" u="1"/>
      </sharedItems>
    </cacheField>
    <cacheField name="الكمية (لتر)" numFmtId="0">
      <sharedItems containsString="0" containsBlank="1" containsNumber="1" containsInteger="1" minValue="40" maxValue="1680"/>
    </cacheField>
    <cacheField name="الكمية (كغم)" numFmtId="0">
      <sharedItems containsString="0" containsBlank="1" containsNumber="1" containsInteger="1" minValue="35" maxValue="54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
  <r>
    <s v="كركوك"/>
    <x v="0"/>
    <n v="310"/>
    <m/>
  </r>
  <r>
    <m/>
    <x v="0"/>
    <n v="477"/>
    <m/>
  </r>
  <r>
    <m/>
    <x v="0"/>
    <n v="375"/>
    <m/>
  </r>
  <r>
    <m/>
    <x v="0"/>
    <n v="200"/>
    <m/>
  </r>
  <r>
    <m/>
    <x v="0"/>
    <n v="250"/>
    <m/>
  </r>
  <r>
    <m/>
    <x v="0"/>
    <m/>
    <n v="35"/>
  </r>
  <r>
    <m/>
    <x v="1"/>
    <m/>
    <n v="980"/>
  </r>
  <r>
    <m/>
    <x v="1"/>
    <m/>
    <n v="310"/>
  </r>
</pivotCacheRecords>
</file>

<file path=xl/pivotCache/pivotCacheRecords10.xml><?xml version="1.0" encoding="utf-8"?>
<pivotCacheRecords xmlns="http://schemas.openxmlformats.org/spreadsheetml/2006/main" xmlns:r="http://schemas.openxmlformats.org/officeDocument/2006/relationships" count="8">
  <r>
    <s v="ذي قار"/>
    <x v="0"/>
    <n v="710"/>
    <m/>
  </r>
  <r>
    <m/>
    <x v="0"/>
    <n v="50"/>
    <m/>
  </r>
  <r>
    <m/>
    <x v="1"/>
    <n v="235"/>
    <m/>
  </r>
  <r>
    <m/>
    <x v="1"/>
    <m/>
    <n v="485"/>
  </r>
  <r>
    <m/>
    <x v="1"/>
    <m/>
    <n v="210"/>
  </r>
  <r>
    <m/>
    <x v="2"/>
    <n v="250"/>
    <m/>
  </r>
  <r>
    <m/>
    <x v="2"/>
    <n v="253"/>
    <m/>
  </r>
  <r>
    <m/>
    <x v="2"/>
    <n v="170"/>
    <m/>
  </r>
</pivotCacheRecords>
</file>

<file path=xl/pivotCache/pivotCacheRecords11.xml><?xml version="1.0" encoding="utf-8"?>
<pivotCacheRecords xmlns="http://schemas.openxmlformats.org/spreadsheetml/2006/main" xmlns:r="http://schemas.openxmlformats.org/officeDocument/2006/relationships" count="21">
  <r>
    <s v="واسط"/>
    <x v="0"/>
    <n v="590"/>
    <m/>
  </r>
  <r>
    <s v="واسط"/>
    <x v="0"/>
    <n v="420"/>
    <m/>
  </r>
  <r>
    <s v="واسط"/>
    <x v="0"/>
    <m/>
    <n v="15"/>
  </r>
  <r>
    <s v="واسط"/>
    <x v="0"/>
    <n v="225"/>
    <m/>
  </r>
  <r>
    <s v="واسط"/>
    <x v="0"/>
    <n v="175"/>
    <m/>
  </r>
  <r>
    <s v="واسط"/>
    <x v="0"/>
    <n v="85"/>
    <m/>
  </r>
  <r>
    <s v="واسط"/>
    <x v="0"/>
    <n v="225"/>
    <m/>
  </r>
  <r>
    <s v="واسط"/>
    <x v="0"/>
    <n v="115"/>
    <m/>
  </r>
  <r>
    <s v="واسط"/>
    <x v="0"/>
    <n v="601"/>
    <m/>
  </r>
  <r>
    <s v="واسط"/>
    <x v="0"/>
    <n v="270"/>
    <m/>
  </r>
  <r>
    <s v="واسط"/>
    <x v="0"/>
    <n v="1"/>
    <m/>
  </r>
  <r>
    <s v="واسط"/>
    <x v="0"/>
    <n v="100"/>
    <m/>
  </r>
  <r>
    <s v="واسط"/>
    <x v="0"/>
    <n v="300"/>
    <m/>
  </r>
  <r>
    <s v="واسط"/>
    <x v="0"/>
    <n v="150"/>
    <m/>
  </r>
  <r>
    <s v="واسط"/>
    <x v="0"/>
    <n v="25"/>
    <m/>
  </r>
  <r>
    <s v="واسط"/>
    <x v="1"/>
    <n v="120"/>
    <m/>
  </r>
  <r>
    <s v="واسط"/>
    <x v="1"/>
    <m/>
    <n v="410"/>
  </r>
  <r>
    <s v="واسط"/>
    <x v="1"/>
    <m/>
    <n v="175"/>
  </r>
  <r>
    <s v="واسط"/>
    <x v="2"/>
    <n v="3568"/>
    <m/>
  </r>
  <r>
    <s v="واسط"/>
    <x v="2"/>
    <n v="405"/>
    <m/>
  </r>
  <r>
    <s v="واسط"/>
    <x v="2"/>
    <n v="270"/>
    <m/>
  </r>
</pivotCacheRecords>
</file>

<file path=xl/pivotCache/pivotCacheRecords12.xml><?xml version="1.0" encoding="utf-8"?>
<pivotCacheRecords xmlns="http://schemas.openxmlformats.org/spreadsheetml/2006/main" xmlns:r="http://schemas.openxmlformats.org/officeDocument/2006/relationships" count="23">
  <r>
    <s v="بغداد"/>
    <x v="0"/>
    <n v="180"/>
    <m/>
  </r>
  <r>
    <m/>
    <x v="0"/>
    <n v="40"/>
    <m/>
  </r>
  <r>
    <m/>
    <x v="0"/>
    <n v="65"/>
    <m/>
  </r>
  <r>
    <m/>
    <x v="0"/>
    <n v="65"/>
    <m/>
  </r>
  <r>
    <m/>
    <x v="0"/>
    <n v="65"/>
    <m/>
  </r>
  <r>
    <m/>
    <x v="0"/>
    <n v="155"/>
    <m/>
  </r>
  <r>
    <m/>
    <x v="0"/>
    <n v="85"/>
    <m/>
  </r>
  <r>
    <m/>
    <x v="0"/>
    <n v="518"/>
    <m/>
  </r>
  <r>
    <m/>
    <x v="0"/>
    <n v="301"/>
    <m/>
  </r>
  <r>
    <m/>
    <x v="0"/>
    <n v="600"/>
    <m/>
  </r>
  <r>
    <m/>
    <x v="0"/>
    <n v="55"/>
    <m/>
  </r>
  <r>
    <m/>
    <x v="0"/>
    <n v="250"/>
    <m/>
  </r>
  <r>
    <m/>
    <x v="0"/>
    <n v="85"/>
    <m/>
  </r>
  <r>
    <m/>
    <x v="0"/>
    <m/>
    <n v="25"/>
  </r>
  <r>
    <m/>
    <x v="1"/>
    <n v="195"/>
    <m/>
  </r>
  <r>
    <m/>
    <x v="1"/>
    <m/>
    <n v="385"/>
  </r>
  <r>
    <m/>
    <x v="1"/>
    <m/>
    <n v="210"/>
  </r>
  <r>
    <m/>
    <x v="2"/>
    <n v="342"/>
    <m/>
  </r>
  <r>
    <m/>
    <x v="2"/>
    <n v="105"/>
    <m/>
  </r>
  <r>
    <m/>
    <x v="2"/>
    <n v="70"/>
    <m/>
  </r>
  <r>
    <m/>
    <x v="2"/>
    <n v="430"/>
    <m/>
  </r>
  <r>
    <m/>
    <x v="2"/>
    <n v="265"/>
    <m/>
  </r>
  <r>
    <m/>
    <x v="2"/>
    <n v="175"/>
    <m/>
  </r>
</pivotCacheRecords>
</file>

<file path=xl/pivotCache/pivotCacheRecords13.xml><?xml version="1.0" encoding="utf-8"?>
<pivotCacheRecords xmlns="http://schemas.openxmlformats.org/spreadsheetml/2006/main" xmlns:r="http://schemas.openxmlformats.org/officeDocument/2006/relationships" count="8">
  <r>
    <s v="المثنى"/>
    <x v="0"/>
    <n v="440"/>
    <m/>
  </r>
  <r>
    <s v="المثنى"/>
    <x v="0"/>
    <n v="20"/>
    <m/>
  </r>
  <r>
    <s v="المثنى"/>
    <x v="0"/>
    <n v="90"/>
    <m/>
  </r>
  <r>
    <s v="المثنى"/>
    <x v="0"/>
    <n v="255"/>
    <m/>
  </r>
  <r>
    <s v="المثنى"/>
    <x v="0"/>
    <n v="275"/>
    <m/>
  </r>
  <r>
    <s v="المثنى"/>
    <x v="1"/>
    <n v="235"/>
    <m/>
  </r>
  <r>
    <s v="المثنى"/>
    <x v="1"/>
    <m/>
    <n v="375"/>
  </r>
  <r>
    <s v="المثنى"/>
    <x v="1"/>
    <m/>
    <n v="205"/>
  </r>
</pivotCacheRecords>
</file>

<file path=xl/pivotCache/pivotCacheRecords14.xml><?xml version="1.0" encoding="utf-8"?>
<pivotCacheRecords xmlns="http://schemas.openxmlformats.org/spreadsheetml/2006/main" xmlns:r="http://schemas.openxmlformats.org/officeDocument/2006/relationships" count="11">
  <r>
    <s v="ميسان"/>
    <x v="0"/>
    <n v="130"/>
    <m/>
  </r>
  <r>
    <s v="ميسان"/>
    <x v="0"/>
    <n v="15"/>
    <m/>
  </r>
  <r>
    <s v="ميسان"/>
    <x v="0"/>
    <n v="25"/>
    <m/>
  </r>
  <r>
    <s v="ميسان"/>
    <x v="0"/>
    <n v="45.5"/>
    <m/>
  </r>
  <r>
    <s v="ميسان"/>
    <x v="0"/>
    <n v="30"/>
    <m/>
  </r>
  <r>
    <s v="ميسان"/>
    <x v="1"/>
    <n v="60"/>
    <m/>
  </r>
  <r>
    <s v="ميسان"/>
    <x v="2"/>
    <n v="50"/>
    <m/>
  </r>
  <r>
    <s v="ميسان"/>
    <x v="2"/>
    <n v="170"/>
    <m/>
  </r>
  <r>
    <s v="ميسان"/>
    <x v="2"/>
    <n v="115"/>
    <m/>
  </r>
  <r>
    <s v="ميسان"/>
    <x v="1"/>
    <m/>
    <n v="80"/>
  </r>
  <r>
    <s v="ميسان"/>
    <x v="1"/>
    <m/>
    <n v="125"/>
  </r>
</pivotCacheRecords>
</file>

<file path=xl/pivotCache/pivotCacheRecords15.xml><?xml version="1.0" encoding="utf-8"?>
<pivotCacheRecords xmlns="http://schemas.openxmlformats.org/spreadsheetml/2006/main" xmlns:r="http://schemas.openxmlformats.org/officeDocument/2006/relationships" count="13">
  <r>
    <s v="البصرة"/>
    <x v="0"/>
    <n v="648"/>
    <m/>
  </r>
  <r>
    <s v="البصرة"/>
    <x v="0"/>
    <n v="13"/>
    <m/>
  </r>
  <r>
    <s v="البصرة"/>
    <x v="0"/>
    <n v="20"/>
    <m/>
  </r>
  <r>
    <s v="البصرة"/>
    <x v="0"/>
    <n v="17"/>
    <m/>
  </r>
  <r>
    <s v="البصرة"/>
    <x v="0"/>
    <m/>
    <n v="300"/>
  </r>
  <r>
    <s v="البصرة"/>
    <x v="0"/>
    <n v="23"/>
    <m/>
  </r>
  <r>
    <s v="البصرة"/>
    <x v="0"/>
    <n v="100"/>
    <m/>
  </r>
  <r>
    <s v="البصرة"/>
    <x v="0"/>
    <m/>
    <n v="2000"/>
  </r>
  <r>
    <s v="البصرة"/>
    <x v="1"/>
    <n v="280"/>
    <m/>
  </r>
  <r>
    <s v="البصرة"/>
    <x v="1"/>
    <m/>
    <n v="50"/>
  </r>
  <r>
    <s v="البصرة"/>
    <x v="1"/>
    <m/>
    <n v="75"/>
  </r>
  <r>
    <s v="البصرة"/>
    <x v="2"/>
    <n v="425"/>
    <m/>
  </r>
  <r>
    <s v="البصرة"/>
    <x v="2"/>
    <n v="280"/>
    <m/>
  </r>
</pivotCacheRecords>
</file>

<file path=xl/pivotCache/pivotCacheRecords2.xml><?xml version="1.0" encoding="utf-8"?>
<pivotCacheRecords xmlns="http://schemas.openxmlformats.org/spreadsheetml/2006/main" xmlns:r="http://schemas.openxmlformats.org/officeDocument/2006/relationships" count="6">
  <r>
    <s v="نينوى"/>
    <x v="0"/>
    <n v="125"/>
    <m/>
  </r>
  <r>
    <m/>
    <x v="0"/>
    <n v="3000"/>
    <m/>
  </r>
  <r>
    <m/>
    <x v="0"/>
    <n v="2390"/>
    <m/>
  </r>
  <r>
    <m/>
    <x v="0"/>
    <n v="1400"/>
    <m/>
  </r>
  <r>
    <m/>
    <x v="1"/>
    <m/>
    <n v="540"/>
  </r>
  <r>
    <m/>
    <x v="2"/>
    <n v="6884"/>
    <m/>
  </r>
</pivotCacheRecords>
</file>

<file path=xl/pivotCache/pivotCacheRecords3.xml><?xml version="1.0" encoding="utf-8"?>
<pivotCacheRecords xmlns="http://schemas.openxmlformats.org/spreadsheetml/2006/main" xmlns:r="http://schemas.openxmlformats.org/officeDocument/2006/relationships" count="13">
  <r>
    <s v="القادسية"/>
    <x v="0"/>
    <n v="300"/>
    <m/>
  </r>
  <r>
    <m/>
    <x v="0"/>
    <n v="15"/>
    <m/>
  </r>
  <r>
    <m/>
    <x v="0"/>
    <n v="85"/>
    <m/>
  </r>
  <r>
    <m/>
    <x v="0"/>
    <n v="70"/>
    <m/>
  </r>
  <r>
    <m/>
    <x v="0"/>
    <n v="225"/>
    <m/>
  </r>
  <r>
    <m/>
    <x v="0"/>
    <n v="500"/>
    <m/>
  </r>
  <r>
    <m/>
    <x v="0"/>
    <n v="163"/>
    <m/>
  </r>
  <r>
    <m/>
    <x v="0"/>
    <m/>
    <n v="5"/>
  </r>
  <r>
    <m/>
    <x v="1"/>
    <n v="80"/>
    <m/>
  </r>
  <r>
    <m/>
    <x v="1"/>
    <m/>
    <n v="250"/>
  </r>
  <r>
    <m/>
    <x v="1"/>
    <m/>
    <n v="140"/>
  </r>
  <r>
    <m/>
    <x v="2"/>
    <n v="240"/>
    <m/>
  </r>
  <r>
    <m/>
    <x v="2"/>
    <n v="160"/>
    <m/>
  </r>
</pivotCacheRecords>
</file>

<file path=xl/pivotCache/pivotCacheRecords4.xml><?xml version="1.0" encoding="utf-8"?>
<pivotCacheRecords xmlns="http://schemas.openxmlformats.org/spreadsheetml/2006/main" xmlns:r="http://schemas.openxmlformats.org/officeDocument/2006/relationships" count="18">
  <r>
    <s v="كربلاء"/>
    <x v="0"/>
    <n v="65"/>
    <m/>
  </r>
  <r>
    <m/>
    <x v="0"/>
    <n v="95"/>
    <m/>
  </r>
  <r>
    <m/>
    <x v="0"/>
    <n v="75"/>
    <m/>
  </r>
  <r>
    <m/>
    <x v="0"/>
    <n v="25"/>
    <m/>
  </r>
  <r>
    <m/>
    <x v="0"/>
    <n v="47"/>
    <m/>
  </r>
  <r>
    <m/>
    <x v="0"/>
    <n v="30"/>
    <m/>
  </r>
  <r>
    <m/>
    <x v="0"/>
    <n v="350"/>
    <m/>
  </r>
  <r>
    <m/>
    <x v="0"/>
    <n v="100"/>
    <m/>
  </r>
  <r>
    <m/>
    <x v="0"/>
    <n v="100"/>
    <m/>
  </r>
  <r>
    <m/>
    <x v="0"/>
    <n v="400"/>
    <m/>
  </r>
  <r>
    <m/>
    <x v="0"/>
    <n v="250"/>
    <m/>
  </r>
  <r>
    <m/>
    <x v="0"/>
    <n v="110"/>
    <m/>
  </r>
  <r>
    <m/>
    <x v="0"/>
    <m/>
    <n v="50"/>
  </r>
  <r>
    <m/>
    <x v="1"/>
    <n v="180"/>
    <m/>
  </r>
  <r>
    <m/>
    <x v="1"/>
    <m/>
    <n v="680"/>
  </r>
  <r>
    <m/>
    <x v="1"/>
    <m/>
    <n v="835"/>
  </r>
  <r>
    <m/>
    <x v="2"/>
    <n v="845"/>
    <m/>
  </r>
  <r>
    <m/>
    <x v="2"/>
    <n v="561"/>
    <m/>
  </r>
</pivotCacheRecords>
</file>

<file path=xl/pivotCache/pivotCacheRecords5.xml><?xml version="1.0" encoding="utf-8"?>
<pivotCacheRecords xmlns="http://schemas.openxmlformats.org/spreadsheetml/2006/main" xmlns:r="http://schemas.openxmlformats.org/officeDocument/2006/relationships" count="18">
  <r>
    <s v="النجف"/>
    <x v="0"/>
    <n v="150"/>
    <m/>
  </r>
  <r>
    <m/>
    <x v="0"/>
    <n v="250"/>
    <m/>
  </r>
  <r>
    <m/>
    <x v="0"/>
    <n v="200"/>
    <m/>
  </r>
  <r>
    <m/>
    <x v="0"/>
    <n v="197"/>
    <m/>
  </r>
  <r>
    <m/>
    <x v="0"/>
    <n v="500"/>
    <m/>
  </r>
  <r>
    <m/>
    <x v="0"/>
    <n v="200"/>
    <m/>
  </r>
  <r>
    <m/>
    <x v="0"/>
    <n v="53"/>
    <m/>
  </r>
  <r>
    <m/>
    <x v="0"/>
    <n v="40"/>
    <m/>
  </r>
  <r>
    <m/>
    <x v="0"/>
    <n v="300"/>
    <m/>
  </r>
  <r>
    <m/>
    <x v="0"/>
    <n v="50"/>
    <m/>
  </r>
  <r>
    <m/>
    <x v="0"/>
    <n v="100"/>
    <m/>
  </r>
  <r>
    <m/>
    <x v="0"/>
    <n v="410"/>
    <m/>
  </r>
  <r>
    <m/>
    <x v="1"/>
    <n v="185"/>
    <m/>
  </r>
  <r>
    <m/>
    <x v="1"/>
    <m/>
    <n v="350"/>
  </r>
  <r>
    <m/>
    <x v="1"/>
    <m/>
    <n v="630"/>
  </r>
  <r>
    <m/>
    <x v="2"/>
    <n v="760"/>
    <m/>
  </r>
  <r>
    <m/>
    <x v="2"/>
    <n v="270"/>
    <m/>
  </r>
  <r>
    <m/>
    <x v="2"/>
    <n v="180"/>
    <m/>
  </r>
</pivotCacheRecords>
</file>

<file path=xl/pivotCache/pivotCacheRecords6.xml><?xml version="1.0" encoding="utf-8"?>
<pivotCacheRecords xmlns="http://schemas.openxmlformats.org/spreadsheetml/2006/main" xmlns:r="http://schemas.openxmlformats.org/officeDocument/2006/relationships" count="17">
  <r>
    <s v="ديالى"/>
    <x v="0"/>
    <n v="300"/>
    <m/>
  </r>
  <r>
    <m/>
    <x v="0"/>
    <n v="15"/>
    <m/>
  </r>
  <r>
    <m/>
    <x v="0"/>
    <n v="700"/>
    <m/>
  </r>
  <r>
    <m/>
    <x v="0"/>
    <n v="500"/>
    <m/>
  </r>
  <r>
    <m/>
    <x v="0"/>
    <n v="60"/>
    <m/>
  </r>
  <r>
    <m/>
    <x v="0"/>
    <n v="141"/>
    <m/>
  </r>
  <r>
    <m/>
    <x v="0"/>
    <n v="75"/>
    <m/>
  </r>
  <r>
    <m/>
    <x v="0"/>
    <n v="463"/>
    <m/>
  </r>
  <r>
    <m/>
    <x v="0"/>
    <n v="100"/>
    <m/>
  </r>
  <r>
    <m/>
    <x v="0"/>
    <n v="200"/>
    <m/>
  </r>
  <r>
    <m/>
    <x v="0"/>
    <n v="150"/>
    <m/>
  </r>
  <r>
    <m/>
    <x v="0"/>
    <n v="120"/>
    <m/>
  </r>
  <r>
    <m/>
    <x v="1"/>
    <n v="130"/>
    <m/>
  </r>
  <r>
    <m/>
    <x v="1"/>
    <m/>
    <n v="250"/>
  </r>
  <r>
    <m/>
    <x v="1"/>
    <m/>
    <n v="260"/>
  </r>
  <r>
    <m/>
    <x v="2"/>
    <n v="235"/>
    <m/>
  </r>
  <r>
    <m/>
    <x v="2"/>
    <n v="160"/>
    <m/>
  </r>
</pivotCacheRecords>
</file>

<file path=xl/pivotCache/pivotCacheRecords7.xml><?xml version="1.0" encoding="utf-8"?>
<pivotCacheRecords xmlns="http://schemas.openxmlformats.org/spreadsheetml/2006/main" xmlns:r="http://schemas.openxmlformats.org/officeDocument/2006/relationships" count="16">
  <r>
    <s v="صلاح الدين"/>
    <x v="0"/>
    <n v="110"/>
    <m/>
  </r>
  <r>
    <m/>
    <x v="0"/>
    <n v="45"/>
    <m/>
  </r>
  <r>
    <m/>
    <x v="0"/>
    <n v="700"/>
    <m/>
  </r>
  <r>
    <m/>
    <x v="0"/>
    <n v="550"/>
    <m/>
  </r>
  <r>
    <m/>
    <x v="0"/>
    <n v="90"/>
    <m/>
  </r>
  <r>
    <m/>
    <x v="0"/>
    <n v="246"/>
    <m/>
  </r>
  <r>
    <m/>
    <x v="0"/>
    <n v="120"/>
    <m/>
  </r>
  <r>
    <m/>
    <x v="0"/>
    <n v="180"/>
    <m/>
  </r>
  <r>
    <m/>
    <x v="0"/>
    <n v="126"/>
    <m/>
  </r>
  <r>
    <m/>
    <x v="0"/>
    <n v="335"/>
    <m/>
  </r>
  <r>
    <m/>
    <x v="1"/>
    <n v="75"/>
    <m/>
  </r>
  <r>
    <m/>
    <x v="1"/>
    <m/>
    <n v="85"/>
  </r>
  <r>
    <m/>
    <x v="1"/>
    <m/>
    <n v="125"/>
  </r>
  <r>
    <m/>
    <x v="2"/>
    <n v="3075"/>
    <m/>
  </r>
  <r>
    <m/>
    <x v="2"/>
    <n v="90"/>
    <m/>
  </r>
  <r>
    <m/>
    <x v="2"/>
    <n v="135"/>
    <m/>
  </r>
</pivotCacheRecords>
</file>

<file path=xl/pivotCache/pivotCacheRecords8.xml><?xml version="1.0" encoding="utf-8"?>
<pivotCacheRecords xmlns="http://schemas.openxmlformats.org/spreadsheetml/2006/main" xmlns:r="http://schemas.openxmlformats.org/officeDocument/2006/relationships" count="12">
  <r>
    <s v="الانبار"/>
    <x v="0"/>
    <n v="590"/>
    <m/>
  </r>
  <r>
    <m/>
    <x v="0"/>
    <n v="110"/>
    <m/>
  </r>
  <r>
    <m/>
    <x v="0"/>
    <n v="40"/>
    <m/>
  </r>
  <r>
    <m/>
    <x v="0"/>
    <n v="78"/>
    <m/>
  </r>
  <r>
    <m/>
    <x v="0"/>
    <n v="45"/>
    <m/>
  </r>
  <r>
    <m/>
    <x v="0"/>
    <m/>
    <n v="50"/>
  </r>
  <r>
    <m/>
    <x v="0"/>
    <n v="150"/>
    <m/>
  </r>
  <r>
    <m/>
    <x v="1"/>
    <n v="175"/>
    <m/>
  </r>
  <r>
    <m/>
    <x v="1"/>
    <m/>
    <n v="85"/>
  </r>
  <r>
    <m/>
    <x v="1"/>
    <m/>
    <n v="155"/>
  </r>
  <r>
    <m/>
    <x v="2"/>
    <n v="405"/>
    <m/>
  </r>
  <r>
    <m/>
    <x v="2"/>
    <n v="270"/>
    <m/>
  </r>
</pivotCacheRecords>
</file>

<file path=xl/pivotCache/pivotCacheRecords9.xml><?xml version="1.0" encoding="utf-8"?>
<pivotCacheRecords xmlns="http://schemas.openxmlformats.org/spreadsheetml/2006/main" xmlns:r="http://schemas.openxmlformats.org/officeDocument/2006/relationships" count="20">
  <r>
    <s v="بابل"/>
    <x v="0"/>
    <n v="710"/>
    <m/>
  </r>
  <r>
    <m/>
    <x v="0"/>
    <n v="270"/>
    <m/>
  </r>
  <r>
    <m/>
    <x v="0"/>
    <n v="400"/>
    <m/>
  </r>
  <r>
    <m/>
    <x v="0"/>
    <n v="300"/>
    <m/>
  </r>
  <r>
    <m/>
    <x v="0"/>
    <n v="60"/>
    <m/>
  </r>
  <r>
    <m/>
    <x v="0"/>
    <n v="141"/>
    <m/>
  </r>
  <r>
    <m/>
    <x v="0"/>
    <n v="135"/>
    <m/>
  </r>
  <r>
    <m/>
    <x v="0"/>
    <n v="194"/>
    <m/>
  </r>
  <r>
    <m/>
    <x v="0"/>
    <n v="40"/>
    <m/>
  </r>
  <r>
    <m/>
    <x v="0"/>
    <n v="700"/>
    <m/>
  </r>
  <r>
    <m/>
    <x v="0"/>
    <n v="100"/>
    <m/>
  </r>
  <r>
    <m/>
    <x v="0"/>
    <n v="250"/>
    <m/>
  </r>
  <r>
    <m/>
    <x v="0"/>
    <m/>
    <n v="35"/>
  </r>
  <r>
    <m/>
    <x v="0"/>
    <n v="120"/>
    <m/>
  </r>
  <r>
    <m/>
    <x v="1"/>
    <n v="290"/>
    <m/>
  </r>
  <r>
    <m/>
    <x v="1"/>
    <m/>
    <n v="540"/>
  </r>
  <r>
    <m/>
    <x v="1"/>
    <m/>
    <n v="410"/>
  </r>
  <r>
    <m/>
    <x v="2"/>
    <n v="470"/>
    <m/>
  </r>
  <r>
    <m/>
    <x v="2"/>
    <n v="1680"/>
    <m/>
  </r>
  <r>
    <m/>
    <x v="2"/>
    <n v="162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3.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2.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5.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pivotTable1.xml><?xml version="1.0" encoding="utf-8"?>
<pivotTableDefinition xmlns="http://schemas.openxmlformats.org/spreadsheetml/2006/main" name="PivotTable6" cacheId="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88:G92" firstHeaderRow="0" firstDataRow="1" firstDataCol="1"/>
  <pivotFields count="4">
    <pivotField showAll="0"/>
    <pivotField axis="axisRow" showAll="0">
      <items count="7">
        <item m="1" x="4"/>
        <item x="0"/>
        <item m="1" x="3"/>
        <item x="2"/>
        <item m="1" x="5"/>
        <item x="1"/>
        <item t="default"/>
      </items>
    </pivotField>
    <pivotField dataField="1" showAll="0"/>
    <pivotField dataField="1" showAll="0"/>
  </pivotFields>
  <rowFields count="1">
    <field x="1"/>
  </rowFields>
  <rowItems count="4">
    <i>
      <x v="1"/>
    </i>
    <i>
      <x v="3"/>
    </i>
    <i>
      <x v="5"/>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1">
      <pivotArea collapsedLevelsAreSubtotals="1" fieldPosition="0">
        <references count="2">
          <reference field="4294967294" count="1" selected="0">
            <x v="1"/>
          </reference>
          <reference field="1" count="1">
            <x v="2"/>
          </reference>
        </references>
      </pivotArea>
    </format>
    <format dxfId="0">
      <pivotArea collapsedLevelsAreSubtotals="1" fieldPosition="0">
        <references count="2">
          <reference field="4294967294" count="1" selected="0">
            <x v="0"/>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0.xml><?xml version="1.0" encoding="utf-8"?>
<pivotTableDefinition xmlns="http://schemas.openxmlformats.org/spreadsheetml/2006/main" name="PivotTable3" cacheId="12"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30:G33" firstHeaderRow="0" firstDataRow="1" firstDataCol="1"/>
  <pivotFields count="4">
    <pivotField showAll="0"/>
    <pivotField axis="axisRow" showAll="0">
      <items count="7">
        <item m="1" x="4"/>
        <item x="0"/>
        <item m="1" x="2"/>
        <item m="1" x="3"/>
        <item m="1" x="5"/>
        <item x="1"/>
        <item t="default"/>
      </items>
    </pivotField>
    <pivotField dataField="1" showAll="0"/>
    <pivotField dataField="1" showAll="0"/>
  </pivotFields>
  <rowFields count="1">
    <field x="1"/>
  </rowFields>
  <rowItems count="3">
    <i>
      <x v="1"/>
    </i>
    <i>
      <x v="5"/>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14">
      <pivotArea collapsedLevelsAreSubtotals="1" fieldPosition="0">
        <references count="2">
          <reference field="4294967294" count="1" selected="0">
            <x v="1"/>
          </reference>
          <reference field="1" count="1">
            <x v="2"/>
          </reference>
        </references>
      </pivotArea>
    </format>
    <format dxfId="13">
      <pivotArea collapsedLevelsAreSubtotals="1" fieldPosition="0">
        <references count="2">
          <reference field="4294967294" count="1" selected="0">
            <x v="0"/>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1.xml><?xml version="1.0" encoding="utf-8"?>
<pivotTableDefinition xmlns="http://schemas.openxmlformats.org/spreadsheetml/2006/main" name="PivotTable4" cacheId="1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40:G44" firstHeaderRow="0" firstDataRow="1" firstDataCol="1"/>
  <pivotFields count="4">
    <pivotField showAll="0"/>
    <pivotField axis="axisRow" showAll="0">
      <items count="8">
        <item m="1" x="5"/>
        <item m="1" x="3"/>
        <item x="0"/>
        <item m="1" x="4"/>
        <item x="2"/>
        <item m="1" x="6"/>
        <item x="1"/>
        <item t="default"/>
      </items>
    </pivotField>
    <pivotField dataField="1" showAll="0"/>
    <pivotField dataField="1" showAll="0"/>
  </pivotFields>
  <rowFields count="1">
    <field x="1"/>
  </rowFields>
  <rowItems count="4">
    <i>
      <x v="2"/>
    </i>
    <i>
      <x v="4"/>
    </i>
    <i>
      <x v="6"/>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16">
      <pivotArea collapsedLevelsAreSubtotals="1" fieldPosition="0">
        <references count="2">
          <reference field="4294967294" count="1" selected="0">
            <x v="1"/>
          </reference>
          <reference field="1" count="1">
            <x v="3"/>
          </reference>
        </references>
      </pivotArea>
    </format>
    <format dxfId="15">
      <pivotArea collapsedLevelsAreSubtotals="1" fieldPosition="0">
        <references count="1">
          <reference field="1" count="1">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2.xml><?xml version="1.0" encoding="utf-8"?>
<pivotTableDefinition xmlns="http://schemas.openxmlformats.org/spreadsheetml/2006/main" name="PivotTable9" cacheId="6"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134:G138" firstHeaderRow="0" firstDataRow="1" firstDataCol="1"/>
  <pivotFields count="4">
    <pivotField showAll="0"/>
    <pivotField axis="axisRow" showAll="0">
      <items count="4">
        <item x="0"/>
        <item x="2"/>
        <item x="1"/>
        <item t="default"/>
      </items>
    </pivotField>
    <pivotField dataField="1" showAll="0"/>
    <pivotField dataField="1" showAll="0"/>
  </pivotFields>
  <rowFields count="1">
    <field x="1"/>
  </rowFields>
  <rowItems count="4">
    <i>
      <x/>
    </i>
    <i>
      <x v="1"/>
    </i>
    <i>
      <x v="2"/>
    </i>
    <i t="grand">
      <x/>
    </i>
  </rowItems>
  <colFields count="1">
    <field x="-2"/>
  </colFields>
  <colItems count="2">
    <i>
      <x/>
    </i>
    <i i="1">
      <x v="1"/>
    </i>
  </colItems>
  <dataFields count="2">
    <dataField name=" الكمية (كغم)" fld="3" baseField="1" baseItem="0"/>
    <dataField name=" الكمية (لتر)" fld="2"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3.xml><?xml version="1.0" encoding="utf-8"?>
<pivotTableDefinition xmlns="http://schemas.openxmlformats.org/spreadsheetml/2006/main" name="PivotTable7" cacheId="8"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98:G102" firstHeaderRow="0" firstDataRow="1" firstDataCol="1"/>
  <pivotFields count="4">
    <pivotField showAll="0"/>
    <pivotField axis="axisRow" showAll="0">
      <items count="7">
        <item m="1" x="5"/>
        <item x="0"/>
        <item m="1" x="3"/>
        <item x="2"/>
        <item m="1" x="4"/>
        <item x="1"/>
        <item t="default"/>
      </items>
    </pivotField>
    <pivotField dataField="1" showAll="0"/>
    <pivotField dataField="1" showAll="0"/>
  </pivotFields>
  <rowFields count="1">
    <field x="1"/>
  </rowFields>
  <rowItems count="4">
    <i>
      <x v="1"/>
    </i>
    <i>
      <x v="3"/>
    </i>
    <i>
      <x v="5"/>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18">
      <pivotArea collapsedLevelsAreSubtotals="1" fieldPosition="0">
        <references count="2">
          <reference field="4294967294" count="1" selected="0">
            <x v="1"/>
          </reference>
          <reference field="1" count="1">
            <x v="2"/>
          </reference>
        </references>
      </pivotArea>
    </format>
    <format dxfId="17">
      <pivotArea collapsedLevelsAreSubtotals="1" fieldPosition="0">
        <references count="2">
          <reference field="4294967294" count="1" selected="0">
            <x v="0"/>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4.xml><?xml version="1.0" encoding="utf-8"?>
<pivotTableDefinition xmlns="http://schemas.openxmlformats.org/spreadsheetml/2006/main" name="PivotTable14" cacheId="2"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223:G227" firstHeaderRow="0" firstDataRow="1" firstDataCol="1"/>
  <pivotFields count="4">
    <pivotField showAll="0"/>
    <pivotField axis="axisRow" showAll="0">
      <items count="7">
        <item m="1" x="4"/>
        <item x="0"/>
        <item m="1" x="3"/>
        <item x="2"/>
        <item m="1" x="5"/>
        <item x="1"/>
        <item t="default"/>
      </items>
    </pivotField>
    <pivotField dataField="1" showAll="0"/>
    <pivotField dataField="1" showAll="0"/>
  </pivotFields>
  <rowFields count="1">
    <field x="1"/>
  </rowFields>
  <rowItems count="4">
    <i>
      <x v="1"/>
    </i>
    <i>
      <x v="3"/>
    </i>
    <i>
      <x v="5"/>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20">
      <pivotArea collapsedLevelsAreSubtotals="1" fieldPosition="0">
        <references count="2">
          <reference field="4294967294" count="1" selected="0">
            <x v="1"/>
          </reference>
          <reference field="1" count="1">
            <x v="2"/>
          </reference>
        </references>
      </pivotArea>
    </format>
    <format dxfId="19">
      <pivotArea collapsedLevelsAreSubtotals="1" fieldPosition="0">
        <references count="2">
          <reference field="4294967294" count="1" selected="0">
            <x v="1"/>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5.xml><?xml version="1.0" encoding="utf-8"?>
<pivotTableDefinition xmlns="http://schemas.openxmlformats.org/spreadsheetml/2006/main" name="PivotTable8" cacheId="7"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120:G124" firstHeaderRow="0" firstDataRow="1" firstDataCol="1"/>
  <pivotFields count="4">
    <pivotField showAll="0"/>
    <pivotField axis="axisRow" showAll="0">
      <items count="7">
        <item m="1" x="4"/>
        <item x="0"/>
        <item m="1" x="3"/>
        <item x="2"/>
        <item m="1" x="5"/>
        <item x="1"/>
        <item t="default"/>
      </items>
    </pivotField>
    <pivotField dataField="1" showAll="0"/>
    <pivotField dataField="1" showAll="0"/>
  </pivotFields>
  <rowFields count="1">
    <field x="1"/>
  </rowFields>
  <rowItems count="4">
    <i>
      <x v="1"/>
    </i>
    <i>
      <x v="3"/>
    </i>
    <i>
      <x v="5"/>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22">
      <pivotArea collapsedLevelsAreSubtotals="1" fieldPosition="0">
        <references count="2">
          <reference field="4294967294" count="1" selected="0">
            <x v="1"/>
          </reference>
          <reference field="1" count="1">
            <x v="2"/>
          </reference>
        </references>
      </pivotArea>
    </format>
    <format dxfId="21">
      <pivotArea collapsedLevelsAreSubtotals="1" fieldPosition="0">
        <references count="2">
          <reference field="4294967294" count="1" selected="0">
            <x v="0"/>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3" cacheId="3"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203:G207" firstHeaderRow="0" firstDataRow="1" firstDataCol="1"/>
  <pivotFields count="4">
    <pivotField showAll="0"/>
    <pivotField axis="axisRow" showAll="0">
      <items count="7">
        <item m="1" x="4"/>
        <item x="0"/>
        <item m="1" x="3"/>
        <item x="2"/>
        <item m="1" x="5"/>
        <item x="1"/>
        <item t="default"/>
      </items>
    </pivotField>
    <pivotField dataField="1" showAll="0"/>
    <pivotField dataField="1" showAll="0"/>
  </pivotFields>
  <rowFields count="1">
    <field x="1"/>
  </rowFields>
  <rowItems count="4">
    <i>
      <x v="1"/>
    </i>
    <i>
      <x v="3"/>
    </i>
    <i>
      <x v="5"/>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3">
      <pivotArea collapsedLevelsAreSubtotals="1" fieldPosition="0">
        <references count="2">
          <reference field="4294967294" count="1" selected="0">
            <x v="1"/>
          </reference>
          <reference field="1" count="1">
            <x v="2"/>
          </reference>
        </references>
      </pivotArea>
    </format>
    <format dxfId="2">
      <pivotArea collapsedLevelsAreSubtotals="1" fieldPosition="0">
        <references count="2">
          <reference field="4294967294" count="1" selected="0">
            <x v="1"/>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15" cacheId="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238:G242" firstHeaderRow="0" firstDataRow="1" firstDataCol="1"/>
  <pivotFields count="4">
    <pivotField showAll="0"/>
    <pivotField axis="axisRow" showAll="0">
      <items count="4">
        <item x="2"/>
        <item x="0"/>
        <item x="1"/>
        <item t="default"/>
      </items>
    </pivotField>
    <pivotField dataField="1" showAll="0"/>
    <pivotField dataField="1" showAll="0"/>
  </pivotFields>
  <rowFields count="1">
    <field x="1"/>
  </rowFields>
  <rowItems count="4">
    <i>
      <x/>
    </i>
    <i>
      <x v="1"/>
    </i>
    <i>
      <x v="2"/>
    </i>
    <i t="grand">
      <x/>
    </i>
  </rowItems>
  <colFields count="1">
    <field x="-2"/>
  </colFields>
  <colItems count="2">
    <i>
      <x/>
    </i>
    <i i="1">
      <x v="1"/>
    </i>
  </colItems>
  <dataFields count="2">
    <dataField name=" الكمية (كغم)" fld="3" baseField="1" baseItem="0"/>
    <dataField name=" الكمية (لتر)" fld="2"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2" cacheId="13"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17:G21" firstHeaderRow="0" firstDataRow="1" firstDataCol="1"/>
  <pivotFields count="4">
    <pivotField showAll="0"/>
    <pivotField axis="axisRow" showAll="0">
      <items count="4">
        <item x="0"/>
        <item x="2"/>
        <item x="1"/>
        <item t="default"/>
      </items>
    </pivotField>
    <pivotField dataField="1" showAll="0"/>
    <pivotField dataField="1" showAll="0"/>
  </pivotFields>
  <rowFields count="1">
    <field x="1"/>
  </rowFields>
  <rowItems count="4">
    <i>
      <x/>
    </i>
    <i>
      <x v="1"/>
    </i>
    <i>
      <x v="2"/>
    </i>
    <i t="grand">
      <x/>
    </i>
  </rowItems>
  <colFields count="1">
    <field x="-2"/>
  </colFields>
  <colItems count="2">
    <i>
      <x/>
    </i>
    <i i="1">
      <x v="1"/>
    </i>
  </colItems>
  <dataFields count="2">
    <dataField name=" الكمية (كغم)" fld="3" baseField="1" baseItem="0"/>
    <dataField name=" الكمية (لتر)" fld="2"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PivotTable1" cacheId="14"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2:G6" firstHeaderRow="0" firstDataRow="1" firstDataCol="1"/>
  <pivotFields count="4">
    <pivotField showAll="0"/>
    <pivotField axis="axisRow" showAll="0">
      <items count="7">
        <item m="1" x="4"/>
        <item x="0"/>
        <item m="1" x="3"/>
        <item x="2"/>
        <item m="1" x="5"/>
        <item x="1"/>
        <item t="default"/>
      </items>
    </pivotField>
    <pivotField dataField="1" showAll="0"/>
    <pivotField dataField="1" showAll="0"/>
  </pivotFields>
  <rowFields count="1">
    <field x="1"/>
  </rowFields>
  <rowItems count="4">
    <i>
      <x v="1"/>
    </i>
    <i>
      <x v="3"/>
    </i>
    <i>
      <x v="5"/>
    </i>
    <i t="grand">
      <x/>
    </i>
  </rowItems>
  <colFields count="1">
    <field x="-2"/>
  </colFields>
  <colItems count="2">
    <i>
      <x/>
    </i>
    <i i="1">
      <x v="1"/>
    </i>
  </colItems>
  <dataFields count="2">
    <dataField name=" الكمية (كغم)" fld="3" baseField="1" baseItem="0"/>
    <dataField name=" الكمية (لتر)" fld="2" baseField="1" baseItem="1"/>
  </dataFields>
  <formats count="2">
    <format dxfId="5">
      <pivotArea collapsedLevelsAreSubtotals="1" fieldPosition="0">
        <references count="2">
          <reference field="4294967294" count="1" selected="0">
            <x v="1"/>
          </reference>
          <reference field="1" count="1">
            <x v="2"/>
          </reference>
        </references>
      </pivotArea>
    </format>
    <format dxfId="4">
      <pivotArea collapsedLevelsAreSubtotals="1" fieldPosition="0">
        <references count="2">
          <reference field="4294967294" count="1" selected="0">
            <x v="0"/>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PivotTable11"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173:G176" firstHeaderRow="0" firstDataRow="1" firstDataCol="1"/>
  <pivotFields count="4">
    <pivotField showAll="0"/>
    <pivotField axis="axisRow" showAll="0">
      <items count="6">
        <item m="1" x="3"/>
        <item x="0"/>
        <item m="1" x="2"/>
        <item m="1" x="4"/>
        <item x="1"/>
        <item t="default"/>
      </items>
    </pivotField>
    <pivotField dataField="1" showAll="0"/>
    <pivotField dataField="1" showAll="0"/>
  </pivotFields>
  <rowFields count="1">
    <field x="1"/>
  </rowFields>
  <rowItems count="3">
    <i>
      <x v="1"/>
    </i>
    <i>
      <x v="4"/>
    </i>
    <i t="grand">
      <x/>
    </i>
  </rowItems>
  <colFields count="1">
    <field x="-2"/>
  </colFields>
  <colItems count="2">
    <i>
      <x/>
    </i>
    <i i="1">
      <x v="1"/>
    </i>
  </colItems>
  <dataFields count="2">
    <dataField name="الكمية ( كغم)" fld="3" baseField="1" baseItem="0"/>
    <dataField name=" الكمية (لتر)" fld="2" baseField="1" baseItem="0"/>
  </dataFields>
  <formats count="1">
    <format dxfId="6">
      <pivotArea collapsedLevelsAreSubtotals="1" fieldPosition="0">
        <references count="2">
          <reference field="4294967294" count="1" selected="0">
            <x v="0"/>
          </reference>
          <reference field="1"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PivotTable5" cacheId="1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65:G69" firstHeaderRow="0" firstDataRow="1" firstDataCol="1"/>
  <pivotFields count="4">
    <pivotField showAll="0"/>
    <pivotField axis="axisRow" showAll="0">
      <items count="7">
        <item m="1" x="4"/>
        <item x="0"/>
        <item m="1" x="3"/>
        <item x="2"/>
        <item m="1" x="5"/>
        <item x="1"/>
        <item t="default"/>
      </items>
    </pivotField>
    <pivotField dataField="1" showAll="0"/>
    <pivotField dataField="1" showAll="0"/>
  </pivotFields>
  <rowFields count="1">
    <field x="1"/>
  </rowFields>
  <rowItems count="4">
    <i>
      <x v="1"/>
    </i>
    <i>
      <x v="3"/>
    </i>
    <i>
      <x v="5"/>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8">
      <pivotArea collapsedLevelsAreSubtotals="1" fieldPosition="0">
        <references count="2">
          <reference field="4294967294" count="1" selected="0">
            <x v="1"/>
          </reference>
          <reference field="1" count="1">
            <x v="2"/>
          </reference>
        </references>
      </pivotArea>
    </format>
    <format dxfId="7">
      <pivotArea collapsedLevelsAreSubtotals="1" fieldPosition="0">
        <references count="2">
          <reference field="4294967294" count="1" selected="0">
            <x v="0"/>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PivotTable10" cacheId="5"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154:G158" firstHeaderRow="0" firstDataRow="1" firstDataCol="1"/>
  <pivotFields count="4">
    <pivotField showAll="0"/>
    <pivotField axis="axisRow" showAll="0">
      <items count="7">
        <item m="1" x="4"/>
        <item x="0"/>
        <item m="1" x="3"/>
        <item x="2"/>
        <item m="1" x="5"/>
        <item x="1"/>
        <item t="default"/>
      </items>
    </pivotField>
    <pivotField dataField="1" showAll="0"/>
    <pivotField dataField="1" showAll="0"/>
  </pivotFields>
  <rowFields count="1">
    <field x="1"/>
  </rowFields>
  <rowItems count="4">
    <i>
      <x v="1"/>
    </i>
    <i>
      <x v="3"/>
    </i>
    <i>
      <x v="5"/>
    </i>
    <i t="grand">
      <x/>
    </i>
  </rowItems>
  <colFields count="1">
    <field x="-2"/>
  </colFields>
  <colItems count="2">
    <i>
      <x/>
    </i>
    <i i="1">
      <x v="1"/>
    </i>
  </colItems>
  <dataFields count="2">
    <dataField name=" الكمية (كغم)" fld="3" baseField="1" baseItem="0"/>
    <dataField name=" الكمية (لتر)" fld="2" baseField="1" baseItem="0"/>
  </dataFields>
  <formats count="2">
    <format dxfId="10">
      <pivotArea collapsedLevelsAreSubtotals="1" fieldPosition="0">
        <references count="2">
          <reference field="4294967294" count="1" selected="0">
            <x v="1"/>
          </reference>
          <reference field="1" count="1">
            <x v="2"/>
          </reference>
        </references>
      </pivotArea>
    </format>
    <format dxfId="9">
      <pivotArea collapsedLevelsAreSubtotals="1" fieldPosition="0">
        <references count="2">
          <reference field="4294967294" count="1" selected="0">
            <x v="0"/>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9.xml><?xml version="1.0" encoding="utf-8"?>
<pivotTableDefinition xmlns="http://schemas.openxmlformats.org/spreadsheetml/2006/main" name="PivotTable12" cacheId="4"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183:G187" firstHeaderRow="0" firstDataRow="1" firstDataCol="1"/>
  <pivotFields count="4">
    <pivotField showAll="0"/>
    <pivotField axis="axisRow" showAll="0">
      <items count="8">
        <item m="1" x="5"/>
        <item x="0"/>
        <item m="1" x="4"/>
        <item x="2"/>
        <item m="1" x="6"/>
        <item x="1"/>
        <item m="1" x="3"/>
        <item t="default"/>
      </items>
    </pivotField>
    <pivotField dataField="1" showAll="0"/>
    <pivotField dataField="1" showAll="0"/>
  </pivotFields>
  <rowFields count="1">
    <field x="1"/>
  </rowFields>
  <rowItems count="4">
    <i>
      <x v="1"/>
    </i>
    <i>
      <x v="3"/>
    </i>
    <i>
      <x v="5"/>
    </i>
    <i t="grand">
      <x/>
    </i>
  </rowItems>
  <colFields count="1">
    <field x="-2"/>
  </colFields>
  <colItems count="2">
    <i>
      <x/>
    </i>
    <i i="1">
      <x v="1"/>
    </i>
  </colItems>
  <dataFields count="2">
    <dataField name="الكمية ( كغم)" fld="3" baseField="1" baseItem="0"/>
    <dataField name=" الكمية (لتر)" fld="2" baseField="1" baseItem="0"/>
  </dataFields>
  <formats count="2">
    <format dxfId="12">
      <pivotArea collapsedLevelsAreSubtotals="1" fieldPosition="0">
        <references count="2">
          <reference field="4294967294" count="1" selected="0">
            <x v="1"/>
          </reference>
          <reference field="1" count="1">
            <x v="2"/>
          </reference>
        </references>
      </pivotArea>
    </format>
    <format dxfId="11">
      <pivotArea collapsedLevelsAreSubtotals="1" fieldPosition="0">
        <references count="2">
          <reference field="4294967294" count="1" selected="0">
            <x v="0"/>
          </reference>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pivotTable" Target="../pivotTables/pivotTable13.xml"/><Relationship Id="rId3" Type="http://schemas.openxmlformats.org/officeDocument/2006/relationships/pivotTable" Target="../pivotTables/pivotTable3.xml"/><Relationship Id="rId7" Type="http://schemas.openxmlformats.org/officeDocument/2006/relationships/pivotTable" Target="../pivotTables/pivotTable7.xml"/><Relationship Id="rId12" Type="http://schemas.openxmlformats.org/officeDocument/2006/relationships/pivotTable" Target="../pivotTables/pivotTable12.xml"/><Relationship Id="rId2" Type="http://schemas.openxmlformats.org/officeDocument/2006/relationships/pivotTable" Target="../pivotTables/pivotTable2.xml"/><Relationship Id="rId16" Type="http://schemas.openxmlformats.org/officeDocument/2006/relationships/printerSettings" Target="../printerSettings/printerSettings10.bin"/><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5" Type="http://schemas.openxmlformats.org/officeDocument/2006/relationships/pivotTable" Target="../pivotTables/pivotTable15.xml"/><Relationship Id="rId10" Type="http://schemas.openxmlformats.org/officeDocument/2006/relationships/pivotTable" Target="../pivotTables/pivotTable10.xml"/><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pivotTable" Target="../pivotTables/pivotTable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38"/>
  <sheetViews>
    <sheetView rightToLeft="1" view="pageBreakPreview" zoomScaleSheetLayoutView="100" workbookViewId="0">
      <selection activeCell="J5" sqref="J5"/>
    </sheetView>
  </sheetViews>
  <sheetFormatPr defaultRowHeight="12.75" x14ac:dyDescent="0.2"/>
  <cols>
    <col min="1" max="1" width="3.85546875" style="64" customWidth="1"/>
    <col min="2" max="2" width="12.42578125" customWidth="1"/>
    <col min="3" max="3" width="12.140625" style="64" customWidth="1"/>
    <col min="4" max="4" width="13.28515625" customWidth="1"/>
    <col min="5" max="5" width="12.7109375" customWidth="1"/>
    <col min="6" max="6" width="15" customWidth="1"/>
    <col min="7" max="7" width="13.140625" style="64" customWidth="1"/>
    <col min="8" max="8" width="1.42578125" style="64" customWidth="1"/>
    <col min="9" max="9" width="11.42578125" style="63" customWidth="1"/>
    <col min="10" max="10" width="9.42578125" style="64" customWidth="1"/>
    <col min="12" max="12" width="13.7109375" bestFit="1" customWidth="1"/>
    <col min="14" max="14" width="10.85546875" customWidth="1"/>
    <col min="15" max="15" width="11" bestFit="1" customWidth="1"/>
  </cols>
  <sheetData>
    <row r="1" spans="1:15" ht="18" customHeight="1" x14ac:dyDescent="0.2">
      <c r="B1" s="249" t="s">
        <v>124</v>
      </c>
      <c r="C1" s="249"/>
      <c r="D1" s="249"/>
      <c r="E1" s="249"/>
      <c r="F1" s="249"/>
      <c r="G1" s="249"/>
      <c r="H1" s="249"/>
      <c r="I1" s="249"/>
      <c r="J1" s="249"/>
    </row>
    <row r="2" spans="1:15" s="8" customFormat="1" ht="21" customHeight="1" thickBot="1" x14ac:dyDescent="0.25">
      <c r="A2" s="65"/>
      <c r="B2" s="56" t="s">
        <v>87</v>
      </c>
      <c r="C2" s="102"/>
      <c r="G2" s="64"/>
      <c r="H2" s="64"/>
      <c r="I2" s="204"/>
      <c r="J2" s="204" t="s">
        <v>40</v>
      </c>
    </row>
    <row r="3" spans="1:15" ht="21" customHeight="1" thickTop="1" x14ac:dyDescent="0.2">
      <c r="A3" s="65"/>
      <c r="B3" s="254" t="s">
        <v>14</v>
      </c>
      <c r="C3" s="257" t="s">
        <v>59</v>
      </c>
      <c r="D3" s="256" t="s">
        <v>55</v>
      </c>
      <c r="E3" s="256"/>
      <c r="F3" s="256"/>
      <c r="G3" s="256"/>
      <c r="H3" s="220"/>
      <c r="I3" s="250" t="s">
        <v>121</v>
      </c>
      <c r="J3" s="250"/>
    </row>
    <row r="4" spans="1:15" s="64" customFormat="1" ht="30.75" customHeight="1" x14ac:dyDescent="0.2">
      <c r="A4" s="65"/>
      <c r="B4" s="255"/>
      <c r="C4" s="258"/>
      <c r="D4" s="111" t="s">
        <v>60</v>
      </c>
      <c r="E4" s="111" t="s">
        <v>61</v>
      </c>
      <c r="F4" s="111" t="s">
        <v>62</v>
      </c>
      <c r="G4" s="111" t="s">
        <v>0</v>
      </c>
      <c r="H4" s="227"/>
      <c r="I4" s="111" t="s">
        <v>122</v>
      </c>
      <c r="J4" s="111" t="s">
        <v>120</v>
      </c>
    </row>
    <row r="5" spans="1:15" ht="20.100000000000001" customHeight="1" x14ac:dyDescent="0.2">
      <c r="A5" s="65"/>
      <c r="B5" s="46" t="s">
        <v>15</v>
      </c>
      <c r="C5" s="131">
        <v>1084600</v>
      </c>
      <c r="D5" s="131">
        <v>83186</v>
      </c>
      <c r="E5" s="139">
        <v>6192893</v>
      </c>
      <c r="F5" s="131">
        <v>403055</v>
      </c>
      <c r="G5" s="131">
        <f>SUM(D5:F5)</f>
        <v>6679134</v>
      </c>
      <c r="H5" s="131"/>
      <c r="I5" s="139">
        <v>19005</v>
      </c>
      <c r="J5" s="225">
        <f t="shared" ref="J5:J19" si="0">I5/$I$21*100</f>
        <v>1.3163426660562292</v>
      </c>
      <c r="K5" s="199">
        <v>0</v>
      </c>
      <c r="L5" s="199">
        <v>6297550</v>
      </c>
      <c r="M5" s="199">
        <v>314678</v>
      </c>
      <c r="N5" s="199">
        <f>SUM(K5:M5)</f>
        <v>6612228</v>
      </c>
      <c r="O5" s="199">
        <v>21873</v>
      </c>
    </row>
    <row r="6" spans="1:15" s="32" customFormat="1" ht="20.100000000000001" customHeight="1" x14ac:dyDescent="0.2">
      <c r="A6" s="65"/>
      <c r="B6" s="84" t="s">
        <v>1</v>
      </c>
      <c r="C6" s="86">
        <v>741000</v>
      </c>
      <c r="D6" s="86">
        <v>433616</v>
      </c>
      <c r="E6" s="86">
        <v>250911</v>
      </c>
      <c r="F6" s="86">
        <v>292550</v>
      </c>
      <c r="G6" s="131">
        <f>SUM(D6:F6)</f>
        <v>977077</v>
      </c>
      <c r="H6" s="131"/>
      <c r="I6" s="89">
        <v>6618</v>
      </c>
      <c r="J6" s="225">
        <f t="shared" si="0"/>
        <v>0.458382308022106</v>
      </c>
      <c r="K6" s="199">
        <v>489183</v>
      </c>
      <c r="L6" s="199">
        <v>266151</v>
      </c>
      <c r="M6" s="199">
        <v>274990</v>
      </c>
      <c r="N6" s="199">
        <f t="shared" ref="N6:N21" si="1">SUM(K6:M6)</f>
        <v>1030324</v>
      </c>
      <c r="O6" s="199">
        <v>5769</v>
      </c>
    </row>
    <row r="7" spans="1:15" s="32" customFormat="1" ht="20.100000000000001" customHeight="1" x14ac:dyDescent="0.2">
      <c r="A7" s="65"/>
      <c r="B7" s="85" t="s">
        <v>2</v>
      </c>
      <c r="C7" s="86">
        <v>1273400</v>
      </c>
      <c r="D7" s="86">
        <v>394828</v>
      </c>
      <c r="E7" s="86">
        <v>90250</v>
      </c>
      <c r="F7" s="86">
        <v>50742</v>
      </c>
      <c r="G7" s="131">
        <f t="shared" ref="G7:G20" si="2">SUM(D7:F7)</f>
        <v>535820</v>
      </c>
      <c r="H7" s="131"/>
      <c r="I7" s="89">
        <v>120693</v>
      </c>
      <c r="J7" s="225">
        <f t="shared" si="0"/>
        <v>8.3595551378229125</v>
      </c>
      <c r="K7" s="199">
        <v>517371</v>
      </c>
      <c r="L7" s="199">
        <v>84000</v>
      </c>
      <c r="M7" s="199">
        <v>56655</v>
      </c>
      <c r="N7" s="199">
        <f t="shared" si="1"/>
        <v>658026</v>
      </c>
      <c r="O7" s="199">
        <v>134637</v>
      </c>
    </row>
    <row r="8" spans="1:15" ht="20.100000000000001" customHeight="1" x14ac:dyDescent="0.2">
      <c r="A8" s="65"/>
      <c r="B8" s="47" t="s">
        <v>26</v>
      </c>
      <c r="C8" s="89">
        <v>476100</v>
      </c>
      <c r="D8" s="86">
        <v>321028</v>
      </c>
      <c r="E8" s="86">
        <v>0</v>
      </c>
      <c r="F8" s="86">
        <v>414555</v>
      </c>
      <c r="G8" s="131">
        <f t="shared" si="2"/>
        <v>735583</v>
      </c>
      <c r="H8" s="131"/>
      <c r="I8" s="89">
        <v>491703</v>
      </c>
      <c r="J8" s="225">
        <f t="shared" si="0"/>
        <v>34.056808099334177</v>
      </c>
      <c r="K8" s="199">
        <v>453686</v>
      </c>
      <c r="L8" s="199">
        <v>0</v>
      </c>
      <c r="M8" s="199">
        <v>409376</v>
      </c>
      <c r="N8" s="199">
        <f t="shared" si="1"/>
        <v>863062</v>
      </c>
      <c r="O8" s="199">
        <v>55681</v>
      </c>
    </row>
    <row r="9" spans="1:15" ht="20.100000000000001" customHeight="1" x14ac:dyDescent="0.2">
      <c r="A9" s="65"/>
      <c r="B9" s="48" t="s">
        <v>3</v>
      </c>
      <c r="C9" s="99">
        <v>998800</v>
      </c>
      <c r="D9" s="89">
        <v>224407</v>
      </c>
      <c r="E9" s="99">
        <v>0</v>
      </c>
      <c r="F9" s="89">
        <v>995</v>
      </c>
      <c r="G9" s="131">
        <f t="shared" si="2"/>
        <v>225402</v>
      </c>
      <c r="H9" s="131"/>
      <c r="I9" s="141">
        <v>115471</v>
      </c>
      <c r="J9" s="225">
        <f t="shared" si="0"/>
        <v>7.9978639301330618</v>
      </c>
      <c r="K9" s="199">
        <f>224465+89262</f>
        <v>313727</v>
      </c>
      <c r="L9" s="199">
        <v>0</v>
      </c>
      <c r="M9" s="199">
        <v>9030</v>
      </c>
      <c r="N9" s="199">
        <f t="shared" si="1"/>
        <v>322757</v>
      </c>
      <c r="O9" s="199">
        <f>85158+29399</f>
        <v>114557</v>
      </c>
    </row>
    <row r="10" spans="1:15" s="83" customFormat="1" ht="20.100000000000001" customHeight="1" x14ac:dyDescent="0.2">
      <c r="A10" s="65"/>
      <c r="B10" s="84" t="s">
        <v>4</v>
      </c>
      <c r="C10" s="130">
        <v>1412860</v>
      </c>
      <c r="D10" s="86">
        <v>354401</v>
      </c>
      <c r="E10" s="130">
        <v>0</v>
      </c>
      <c r="F10" s="86">
        <v>0</v>
      </c>
      <c r="G10" s="131">
        <f t="shared" si="2"/>
        <v>354401</v>
      </c>
      <c r="H10" s="131"/>
      <c r="I10" s="99">
        <v>134286</v>
      </c>
      <c r="J10" s="225">
        <f t="shared" si="0"/>
        <v>9.3010466326770214</v>
      </c>
      <c r="K10" s="199">
        <v>428890</v>
      </c>
      <c r="L10" s="199">
        <v>0</v>
      </c>
      <c r="M10" s="199">
        <v>0</v>
      </c>
      <c r="N10" s="199">
        <f t="shared" si="1"/>
        <v>428890</v>
      </c>
      <c r="O10" s="199">
        <v>134116</v>
      </c>
    </row>
    <row r="11" spans="1:15" s="83" customFormat="1" ht="20.100000000000001" customHeight="1" x14ac:dyDescent="0.2">
      <c r="A11" s="65"/>
      <c r="B11" s="85" t="s">
        <v>5</v>
      </c>
      <c r="C11" s="86">
        <v>204160</v>
      </c>
      <c r="D11" s="86">
        <v>35440</v>
      </c>
      <c r="E11" s="89">
        <v>0</v>
      </c>
      <c r="F11" s="86">
        <v>94340</v>
      </c>
      <c r="G11" s="131">
        <f t="shared" si="2"/>
        <v>129780</v>
      </c>
      <c r="H11" s="131"/>
      <c r="I11" s="89">
        <v>116085</v>
      </c>
      <c r="J11" s="225">
        <f t="shared" si="0"/>
        <v>8.0403913911674483</v>
      </c>
      <c r="K11" s="199">
        <v>57833</v>
      </c>
      <c r="L11" s="199">
        <v>0</v>
      </c>
      <c r="M11" s="199">
        <v>75868</v>
      </c>
      <c r="N11" s="199">
        <f t="shared" si="1"/>
        <v>133701</v>
      </c>
      <c r="O11" s="199">
        <v>115910</v>
      </c>
    </row>
    <row r="12" spans="1:15" ht="20.100000000000001" customHeight="1" x14ac:dyDescent="0.2">
      <c r="A12" s="65"/>
      <c r="B12" s="48" t="s">
        <v>6</v>
      </c>
      <c r="C12" s="130">
        <v>2039600</v>
      </c>
      <c r="D12" s="86">
        <f>1284128+8000</f>
        <v>1292128</v>
      </c>
      <c r="E12" s="89">
        <v>88248</v>
      </c>
      <c r="F12" s="86">
        <v>22457</v>
      </c>
      <c r="G12" s="131">
        <f t="shared" si="2"/>
        <v>1402833</v>
      </c>
      <c r="H12" s="131"/>
      <c r="I12" s="89">
        <v>46562</v>
      </c>
      <c r="J12" s="225">
        <f t="shared" si="0"/>
        <v>3.2250222160962974</v>
      </c>
      <c r="K12" s="199">
        <v>1368285</v>
      </c>
      <c r="L12" s="199">
        <v>78000</v>
      </c>
      <c r="M12" s="199">
        <v>37257</v>
      </c>
      <c r="N12" s="199">
        <f t="shared" si="1"/>
        <v>1483542</v>
      </c>
      <c r="O12" s="199">
        <v>46562</v>
      </c>
    </row>
    <row r="13" spans="1:15" ht="20.100000000000001" customHeight="1" x14ac:dyDescent="0.2">
      <c r="A13" s="65"/>
      <c r="B13" s="85" t="s">
        <v>19</v>
      </c>
      <c r="C13" s="86">
        <v>960000</v>
      </c>
      <c r="D13" s="86">
        <v>76275</v>
      </c>
      <c r="E13" s="86">
        <v>100000</v>
      </c>
      <c r="F13" s="86">
        <v>1178800</v>
      </c>
      <c r="G13" s="131">
        <f t="shared" si="2"/>
        <v>1355075</v>
      </c>
      <c r="H13" s="131"/>
      <c r="I13" s="89">
        <v>172392</v>
      </c>
      <c r="J13" s="225">
        <f t="shared" si="0"/>
        <v>11.940381209511468</v>
      </c>
      <c r="K13" s="199">
        <v>151863</v>
      </c>
      <c r="L13" s="199">
        <v>112000</v>
      </c>
      <c r="M13" s="199">
        <v>1218796</v>
      </c>
      <c r="N13" s="199">
        <f t="shared" si="1"/>
        <v>1482659</v>
      </c>
      <c r="O13" s="199">
        <v>175551</v>
      </c>
    </row>
    <row r="14" spans="1:15" s="32" customFormat="1" ht="20.100000000000001" customHeight="1" x14ac:dyDescent="0.2">
      <c r="A14" s="65"/>
      <c r="B14" s="85" t="s">
        <v>8</v>
      </c>
      <c r="C14" s="89">
        <v>237280</v>
      </c>
      <c r="D14" s="86">
        <v>221035</v>
      </c>
      <c r="E14" s="86">
        <v>0</v>
      </c>
      <c r="F14" s="86">
        <v>77898</v>
      </c>
      <c r="G14" s="131">
        <f t="shared" si="2"/>
        <v>298933</v>
      </c>
      <c r="H14" s="131"/>
      <c r="I14" s="89">
        <v>30946</v>
      </c>
      <c r="J14" s="225">
        <f t="shared" si="0"/>
        <v>2.1434117413194458</v>
      </c>
      <c r="K14" s="199">
        <v>227315</v>
      </c>
      <c r="L14" s="199">
        <v>0</v>
      </c>
      <c r="M14" s="199">
        <v>59378</v>
      </c>
      <c r="N14" s="199">
        <f t="shared" si="1"/>
        <v>286693</v>
      </c>
      <c r="O14" s="199">
        <v>34789</v>
      </c>
    </row>
    <row r="15" spans="1:15" s="83" customFormat="1" ht="20.100000000000001" customHeight="1" x14ac:dyDescent="0.2">
      <c r="A15" s="65"/>
      <c r="B15" s="84" t="s">
        <v>21</v>
      </c>
      <c r="C15" s="99">
        <v>1349000</v>
      </c>
      <c r="D15" s="86">
        <v>595164</v>
      </c>
      <c r="E15" s="130">
        <v>0</v>
      </c>
      <c r="F15" s="86">
        <v>10335</v>
      </c>
      <c r="G15" s="131">
        <f t="shared" si="2"/>
        <v>605499</v>
      </c>
      <c r="H15" s="131"/>
      <c r="I15" s="99">
        <v>41284</v>
      </c>
      <c r="J15" s="225">
        <f t="shared" si="0"/>
        <v>2.8594522823186193</v>
      </c>
      <c r="K15" s="199">
        <v>710766</v>
      </c>
      <c r="L15" s="199">
        <v>0</v>
      </c>
      <c r="M15" s="199">
        <v>10045</v>
      </c>
      <c r="N15" s="199">
        <f t="shared" si="1"/>
        <v>720811</v>
      </c>
      <c r="O15" s="199">
        <v>41267</v>
      </c>
    </row>
    <row r="16" spans="1:15" s="32" customFormat="1" ht="20.100000000000001" customHeight="1" x14ac:dyDescent="0.2">
      <c r="A16" s="65"/>
      <c r="B16" s="85" t="s">
        <v>10</v>
      </c>
      <c r="C16" s="89">
        <v>468000</v>
      </c>
      <c r="D16" s="86">
        <v>125961</v>
      </c>
      <c r="E16" s="86">
        <v>0</v>
      </c>
      <c r="F16" s="86">
        <v>224805</v>
      </c>
      <c r="G16" s="131">
        <f t="shared" si="2"/>
        <v>350766</v>
      </c>
      <c r="H16" s="131"/>
      <c r="I16" s="89">
        <v>28450</v>
      </c>
      <c r="J16" s="225">
        <f t="shared" si="0"/>
        <v>1.9705313785477356</v>
      </c>
      <c r="K16" s="199">
        <v>184691</v>
      </c>
      <c r="L16" s="199">
        <v>0</v>
      </c>
      <c r="M16" s="199">
        <v>215130</v>
      </c>
      <c r="N16" s="199">
        <f t="shared" si="1"/>
        <v>399821</v>
      </c>
      <c r="O16" s="199">
        <v>26039</v>
      </c>
    </row>
    <row r="17" spans="1:20" s="83" customFormat="1" ht="20.100000000000001" customHeight="1" x14ac:dyDescent="0.2">
      <c r="A17" s="65"/>
      <c r="B17" s="85" t="s">
        <v>11</v>
      </c>
      <c r="C17" s="89">
        <v>737800</v>
      </c>
      <c r="D17" s="86">
        <v>421795</v>
      </c>
      <c r="E17" s="89">
        <v>0</v>
      </c>
      <c r="F17" s="86">
        <v>170</v>
      </c>
      <c r="G17" s="131">
        <f t="shared" si="2"/>
        <v>421965</v>
      </c>
      <c r="H17" s="131"/>
      <c r="I17" s="89">
        <v>46486</v>
      </c>
      <c r="J17" s="225">
        <f t="shared" si="0"/>
        <v>3.2197582306913901</v>
      </c>
      <c r="K17" s="199">
        <v>510632</v>
      </c>
      <c r="L17" s="199">
        <v>0</v>
      </c>
      <c r="M17" s="199">
        <v>1746</v>
      </c>
      <c r="N17" s="199">
        <f t="shared" si="1"/>
        <v>512378</v>
      </c>
      <c r="O17" s="199">
        <v>45943</v>
      </c>
    </row>
    <row r="18" spans="1:20" s="83" customFormat="1" ht="20.100000000000001" customHeight="1" x14ac:dyDescent="0.2">
      <c r="A18" s="65"/>
      <c r="B18" s="87" t="s">
        <v>12</v>
      </c>
      <c r="C18" s="131">
        <v>791000</v>
      </c>
      <c r="D18" s="86">
        <v>404222</v>
      </c>
      <c r="E18" s="131">
        <v>0</v>
      </c>
      <c r="F18" s="86">
        <v>20871</v>
      </c>
      <c r="G18" s="131">
        <f t="shared" si="2"/>
        <v>425093</v>
      </c>
      <c r="H18" s="131"/>
      <c r="I18" s="139">
        <v>12916</v>
      </c>
      <c r="J18" s="225">
        <f t="shared" si="0"/>
        <v>0.89460046697091589</v>
      </c>
      <c r="K18" s="199">
        <v>487578</v>
      </c>
      <c r="L18" s="199">
        <v>0</v>
      </c>
      <c r="M18" s="199">
        <v>17422</v>
      </c>
      <c r="N18" s="199">
        <f t="shared" si="1"/>
        <v>505000</v>
      </c>
      <c r="O18" s="199">
        <v>12876</v>
      </c>
    </row>
    <row r="19" spans="1:20" s="32" customFormat="1" ht="20.100000000000001" customHeight="1" x14ac:dyDescent="0.2">
      <c r="A19" s="65"/>
      <c r="B19" s="88" t="s">
        <v>20</v>
      </c>
      <c r="C19" s="130">
        <v>220000</v>
      </c>
      <c r="D19" s="130">
        <v>34532</v>
      </c>
      <c r="E19" s="130">
        <v>0</v>
      </c>
      <c r="F19" s="130">
        <v>22675</v>
      </c>
      <c r="G19" s="199">
        <f t="shared" si="2"/>
        <v>57207</v>
      </c>
      <c r="H19" s="199"/>
      <c r="I19" s="99">
        <v>60876</v>
      </c>
      <c r="J19" s="226">
        <f t="shared" si="0"/>
        <v>4.2164523093311761</v>
      </c>
      <c r="K19" s="199">
        <v>38178</v>
      </c>
      <c r="L19" s="199">
        <v>0</v>
      </c>
      <c r="M19" s="199">
        <v>21875</v>
      </c>
      <c r="N19" s="199">
        <f t="shared" si="1"/>
        <v>60053</v>
      </c>
      <c r="O19" s="199">
        <v>67051</v>
      </c>
    </row>
    <row r="20" spans="1:20" s="32" customFormat="1" ht="20.100000000000001" customHeight="1" x14ac:dyDescent="0.2">
      <c r="A20" s="65"/>
      <c r="B20" s="88" t="s">
        <v>129</v>
      </c>
      <c r="C20" s="239"/>
      <c r="D20" s="130">
        <v>4234</v>
      </c>
      <c r="E20" s="130">
        <v>0</v>
      </c>
      <c r="F20" s="130">
        <f>1255+150</f>
        <v>1405</v>
      </c>
      <c r="G20" s="99">
        <f t="shared" si="2"/>
        <v>5639</v>
      </c>
      <c r="H20" s="99"/>
      <c r="I20" s="238"/>
      <c r="J20" s="238"/>
      <c r="K20" s="199"/>
      <c r="L20" s="199"/>
      <c r="M20" s="199"/>
      <c r="N20" s="199"/>
      <c r="O20" s="199"/>
    </row>
    <row r="21" spans="1:20" ht="18" customHeight="1" thickBot="1" x14ac:dyDescent="0.25">
      <c r="A21" s="65"/>
      <c r="B21" s="200" t="s">
        <v>32</v>
      </c>
      <c r="C21" s="201">
        <f t="shared" ref="C21:I21" si="3">SUM(C5:C19)</f>
        <v>12993600</v>
      </c>
      <c r="D21" s="201">
        <f>SUM(D5:D20)</f>
        <v>5022252</v>
      </c>
      <c r="E21" s="201">
        <f>SUM(E5:E20)</f>
        <v>6722302</v>
      </c>
      <c r="F21" s="201">
        <f>SUM(F5:F20)</f>
        <v>2815653</v>
      </c>
      <c r="G21" s="201">
        <f>SUM(G5:G20)</f>
        <v>14560207</v>
      </c>
      <c r="H21" s="201"/>
      <c r="I21" s="202">
        <f t="shared" si="3"/>
        <v>1443773</v>
      </c>
      <c r="J21" s="228">
        <f>SUM(J5:J19)</f>
        <v>99.999999999999986</v>
      </c>
      <c r="K21" s="199">
        <f>SUM(K5:K19)</f>
        <v>5939998</v>
      </c>
      <c r="L21" s="199">
        <f>SUM(L5:L19)</f>
        <v>6837701</v>
      </c>
      <c r="M21" s="199">
        <f>SUM(M5:M19)</f>
        <v>2722246</v>
      </c>
      <c r="N21" s="199">
        <f t="shared" si="1"/>
        <v>15499945</v>
      </c>
      <c r="O21" s="199">
        <f>SUM(O5:O19)</f>
        <v>1032621</v>
      </c>
    </row>
    <row r="22" spans="1:20" s="5" customFormat="1" ht="20.100000000000001" customHeight="1" thickTop="1" thickBot="1" x14ac:dyDescent="0.25">
      <c r="B22" s="108" t="s">
        <v>33</v>
      </c>
      <c r="C22" s="142"/>
      <c r="D22" s="142"/>
      <c r="E22" s="142"/>
      <c r="F22" s="142"/>
      <c r="G22" s="142"/>
      <c r="H22" s="224"/>
      <c r="I22" s="143"/>
      <c r="J22" s="143"/>
      <c r="K22" s="199"/>
      <c r="L22" s="249" t="s">
        <v>123</v>
      </c>
      <c r="M22" s="249"/>
      <c r="N22" s="249"/>
      <c r="O22" s="249"/>
      <c r="P22" s="249"/>
      <c r="Q22" s="249"/>
      <c r="R22" s="249"/>
      <c r="S22" s="249"/>
      <c r="T22" s="249"/>
    </row>
    <row r="23" spans="1:20" s="5" customFormat="1" ht="15" customHeight="1" thickTop="1" thickBot="1" x14ac:dyDescent="0.25">
      <c r="B23" s="25" t="s">
        <v>18</v>
      </c>
      <c r="C23" s="139">
        <v>38200</v>
      </c>
      <c r="D23" s="86" t="s">
        <v>95</v>
      </c>
      <c r="E23" s="86" t="s">
        <v>95</v>
      </c>
      <c r="F23" s="86" t="s">
        <v>95</v>
      </c>
      <c r="G23" s="86" t="s">
        <v>95</v>
      </c>
      <c r="H23" s="86"/>
      <c r="I23" s="86" t="s">
        <v>95</v>
      </c>
      <c r="J23" s="86" t="s">
        <v>95</v>
      </c>
      <c r="K23" s="199"/>
      <c r="L23" s="231">
        <f>D21/1000000</f>
        <v>5.0222519999999999</v>
      </c>
      <c r="M23" s="231">
        <f>E21/1000000</f>
        <v>6.722302</v>
      </c>
      <c r="N23" s="231">
        <f>F21/1000000</f>
        <v>2.8156530000000002</v>
      </c>
    </row>
    <row r="24" spans="1:20" s="5" customFormat="1" ht="18" customHeight="1" thickTop="1" x14ac:dyDescent="0.2">
      <c r="B24" s="88" t="s">
        <v>38</v>
      </c>
      <c r="C24" s="130">
        <v>165000</v>
      </c>
      <c r="D24" s="130" t="s">
        <v>95</v>
      </c>
      <c r="E24" s="130" t="s">
        <v>95</v>
      </c>
      <c r="F24" s="130" t="s">
        <v>95</v>
      </c>
      <c r="G24" s="130" t="s">
        <v>95</v>
      </c>
      <c r="H24" s="130"/>
      <c r="I24" s="130" t="s">
        <v>95</v>
      </c>
      <c r="J24" s="130" t="s">
        <v>95</v>
      </c>
      <c r="K24" s="199"/>
      <c r="L24" s="199">
        <f>L23/1000000</f>
        <v>5.0222519999999997E-6</v>
      </c>
      <c r="M24" s="199">
        <f t="shared" ref="M24:N24" si="4">M23/1000000</f>
        <v>6.7223019999999996E-6</v>
      </c>
      <c r="N24" s="199">
        <f t="shared" si="4"/>
        <v>2.8156530000000002E-6</v>
      </c>
    </row>
    <row r="25" spans="1:20" s="5" customFormat="1" ht="16.5" customHeight="1" x14ac:dyDescent="0.2">
      <c r="B25" s="88" t="s">
        <v>17</v>
      </c>
      <c r="C25" s="130">
        <v>290900</v>
      </c>
      <c r="D25" s="86" t="s">
        <v>95</v>
      </c>
      <c r="E25" s="86" t="s">
        <v>95</v>
      </c>
      <c r="F25" s="86" t="s">
        <v>95</v>
      </c>
      <c r="G25" s="86" t="s">
        <v>95</v>
      </c>
      <c r="H25" s="86"/>
      <c r="I25" s="86" t="s">
        <v>95</v>
      </c>
      <c r="J25" s="86" t="s">
        <v>95</v>
      </c>
      <c r="K25" s="199"/>
      <c r="L25" s="111" t="s">
        <v>60</v>
      </c>
      <c r="M25" s="111" t="s">
        <v>61</v>
      </c>
      <c r="N25" s="111" t="s">
        <v>62</v>
      </c>
    </row>
    <row r="26" spans="1:20" s="5" customFormat="1" ht="18" customHeight="1" thickBot="1" x14ac:dyDescent="0.25">
      <c r="B26" s="193" t="s">
        <v>32</v>
      </c>
      <c r="C26" s="202">
        <f>SUM(C23:C25)</f>
        <v>494100</v>
      </c>
      <c r="D26" s="240" t="s">
        <v>95</v>
      </c>
      <c r="E26" s="240" t="s">
        <v>95</v>
      </c>
      <c r="F26" s="240" t="s">
        <v>95</v>
      </c>
      <c r="G26" s="240" t="s">
        <v>95</v>
      </c>
      <c r="H26" s="240"/>
      <c r="I26" s="240" t="s">
        <v>95</v>
      </c>
      <c r="J26" s="240" t="s">
        <v>95</v>
      </c>
      <c r="K26" s="199"/>
      <c r="L26" s="199"/>
      <c r="M26" s="199"/>
      <c r="N26" s="199"/>
    </row>
    <row r="27" spans="1:20" s="5" customFormat="1" ht="20.100000000000001" customHeight="1" thickTop="1" thickBot="1" x14ac:dyDescent="0.25">
      <c r="B27" s="95" t="s">
        <v>31</v>
      </c>
      <c r="C27" s="142">
        <f>C21+C26</f>
        <v>13487700</v>
      </c>
      <c r="D27" s="142">
        <f>D21</f>
        <v>5022252</v>
      </c>
      <c r="E27" s="142">
        <f>E21</f>
        <v>6722302</v>
      </c>
      <c r="F27" s="142">
        <f>F21</f>
        <v>2815653</v>
      </c>
      <c r="G27" s="142">
        <f>G21</f>
        <v>14560207</v>
      </c>
      <c r="H27" s="142"/>
      <c r="I27" s="142">
        <f>I21</f>
        <v>1443773</v>
      </c>
      <c r="J27" s="229">
        <f>J21</f>
        <v>99.999999999999986</v>
      </c>
      <c r="K27" s="199"/>
      <c r="L27" s="199"/>
      <c r="M27" s="199"/>
      <c r="N27" s="199"/>
    </row>
    <row r="28" spans="1:20" s="5" customFormat="1" ht="4.5" customHeight="1" thickTop="1" x14ac:dyDescent="0.2">
      <c r="B28" s="158"/>
      <c r="C28" s="159"/>
      <c r="D28" s="159"/>
      <c r="E28" s="159"/>
      <c r="F28" s="159"/>
      <c r="G28" s="159"/>
      <c r="H28" s="159"/>
      <c r="I28" s="159"/>
      <c r="J28" s="159"/>
      <c r="K28" s="97"/>
    </row>
    <row r="29" spans="1:20" ht="11.25" customHeight="1" x14ac:dyDescent="0.2">
      <c r="B29" s="253" t="s">
        <v>52</v>
      </c>
      <c r="C29" s="253"/>
      <c r="D29" s="253"/>
    </row>
    <row r="30" spans="1:20" s="64" customFormat="1" ht="27" customHeight="1" x14ac:dyDescent="0.2">
      <c r="B30" s="251" t="s">
        <v>157</v>
      </c>
      <c r="C30" s="251"/>
      <c r="D30" s="251"/>
      <c r="E30" s="251"/>
      <c r="F30" s="251"/>
      <c r="G30" s="251"/>
      <c r="H30" s="251"/>
      <c r="I30" s="251"/>
      <c r="J30" s="251"/>
    </row>
    <row r="31" spans="1:20" s="64" customFormat="1" ht="30" customHeight="1" x14ac:dyDescent="0.2">
      <c r="B31" s="251" t="s">
        <v>158</v>
      </c>
      <c r="C31" s="251"/>
      <c r="D31" s="251"/>
      <c r="E31" s="251"/>
      <c r="F31" s="251"/>
      <c r="G31" s="251"/>
      <c r="H31" s="251"/>
      <c r="I31" s="251"/>
      <c r="J31" s="251"/>
    </row>
    <row r="32" spans="1:20" s="64" customFormat="1" ht="18.75" customHeight="1" x14ac:dyDescent="0.2">
      <c r="B32" s="259" t="s">
        <v>63</v>
      </c>
      <c r="C32" s="259"/>
      <c r="D32" s="259"/>
      <c r="E32" s="259"/>
      <c r="F32" s="259"/>
    </row>
    <row r="33" spans="2:10" ht="18.75" customHeight="1" x14ac:dyDescent="0.2">
      <c r="B33" s="252" t="s">
        <v>39</v>
      </c>
      <c r="C33" s="252"/>
      <c r="D33" s="252"/>
      <c r="E33" s="53"/>
      <c r="F33" s="53"/>
      <c r="G33" s="53"/>
      <c r="H33" s="53"/>
      <c r="I33" s="53"/>
      <c r="J33" s="53">
        <v>11</v>
      </c>
    </row>
    <row r="34" spans="2:10" ht="18.75" customHeight="1" x14ac:dyDescent="0.2">
      <c r="B34" s="3"/>
    </row>
    <row r="37" spans="2:10" ht="21" x14ac:dyDescent="0.2">
      <c r="B37" s="7"/>
    </row>
    <row r="38" spans="2:10" ht="24.75" x14ac:dyDescent="0.2">
      <c r="B38" s="4"/>
    </row>
  </sheetData>
  <mergeCells count="11">
    <mergeCell ref="L22:T22"/>
    <mergeCell ref="I3:J3"/>
    <mergeCell ref="B30:J30"/>
    <mergeCell ref="B1:J1"/>
    <mergeCell ref="B33:D33"/>
    <mergeCell ref="B29:D29"/>
    <mergeCell ref="B3:B4"/>
    <mergeCell ref="D3:G3"/>
    <mergeCell ref="C3:C4"/>
    <mergeCell ref="B32:F32"/>
    <mergeCell ref="B31:J31"/>
  </mergeCells>
  <phoneticPr fontId="5" type="noConversion"/>
  <printOptions horizontalCentered="1" verticalCentered="1"/>
  <pageMargins left="0.51181102362204722" right="0.51181102362204722" top="0.59055118110236227" bottom="0.19685039370078741" header="0" footer="0"/>
  <pageSetup paperSize="9" scale="9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4"/>
  <sheetViews>
    <sheetView rightToLeft="1" workbookViewId="0">
      <selection activeCell="E11" sqref="E11"/>
    </sheetView>
  </sheetViews>
  <sheetFormatPr defaultRowHeight="12.75" x14ac:dyDescent="0.2"/>
  <cols>
    <col min="5" max="5" width="13.85546875" customWidth="1"/>
    <col min="6" max="6" width="9" customWidth="1"/>
    <col min="7" max="7" width="8.7109375" customWidth="1"/>
  </cols>
  <sheetData>
    <row r="1" spans="1:14" x14ac:dyDescent="0.2">
      <c r="A1" t="s">
        <v>14</v>
      </c>
      <c r="B1" t="s">
        <v>107</v>
      </c>
      <c r="C1" t="s">
        <v>108</v>
      </c>
      <c r="D1" s="64" t="s">
        <v>109</v>
      </c>
    </row>
    <row r="2" spans="1:14" x14ac:dyDescent="0.2">
      <c r="A2" s="233" t="s">
        <v>13</v>
      </c>
      <c r="B2" t="s">
        <v>110</v>
      </c>
      <c r="C2">
        <v>648</v>
      </c>
      <c r="E2" s="209" t="s">
        <v>112</v>
      </c>
      <c r="F2" s="64" t="s">
        <v>115</v>
      </c>
      <c r="G2" s="64" t="s">
        <v>114</v>
      </c>
    </row>
    <row r="3" spans="1:14" x14ac:dyDescent="0.2">
      <c r="A3" s="64" t="s">
        <v>13</v>
      </c>
      <c r="B3" s="64" t="s">
        <v>110</v>
      </c>
      <c r="C3">
        <v>13</v>
      </c>
      <c r="E3" s="210" t="s">
        <v>110</v>
      </c>
      <c r="F3" s="211">
        <v>2300</v>
      </c>
      <c r="G3" s="211">
        <v>821</v>
      </c>
      <c r="H3" s="211"/>
      <c r="I3" s="211"/>
      <c r="J3" s="211"/>
      <c r="K3" s="211"/>
      <c r="L3" s="211"/>
      <c r="N3" s="211"/>
    </row>
    <row r="4" spans="1:14" x14ac:dyDescent="0.2">
      <c r="A4" s="64" t="s">
        <v>13</v>
      </c>
      <c r="B4" s="64" t="s">
        <v>110</v>
      </c>
      <c r="C4">
        <v>20</v>
      </c>
      <c r="E4" s="210" t="s">
        <v>111</v>
      </c>
      <c r="F4" s="211"/>
      <c r="G4" s="211">
        <v>705</v>
      </c>
    </row>
    <row r="5" spans="1:14" x14ac:dyDescent="0.2">
      <c r="A5" s="64" t="s">
        <v>13</v>
      </c>
      <c r="B5" s="64" t="s">
        <v>110</v>
      </c>
      <c r="C5">
        <v>17</v>
      </c>
      <c r="E5" s="210" t="s">
        <v>118</v>
      </c>
      <c r="F5" s="211">
        <v>125</v>
      </c>
      <c r="G5" s="211">
        <v>280</v>
      </c>
    </row>
    <row r="6" spans="1:14" x14ac:dyDescent="0.2">
      <c r="A6" s="64" t="s">
        <v>13</v>
      </c>
      <c r="B6" s="64" t="s">
        <v>110</v>
      </c>
      <c r="D6">
        <v>300</v>
      </c>
      <c r="E6" s="210" t="s">
        <v>113</v>
      </c>
      <c r="F6" s="211">
        <v>2425</v>
      </c>
      <c r="G6" s="211">
        <v>1806</v>
      </c>
    </row>
    <row r="7" spans="1:14" x14ac:dyDescent="0.2">
      <c r="A7" s="64" t="s">
        <v>13</v>
      </c>
      <c r="B7" s="64" t="s">
        <v>110</v>
      </c>
      <c r="C7">
        <v>23</v>
      </c>
    </row>
    <row r="8" spans="1:14" x14ac:dyDescent="0.2">
      <c r="A8" s="64" t="s">
        <v>13</v>
      </c>
      <c r="B8" s="64" t="s">
        <v>110</v>
      </c>
      <c r="C8">
        <v>100</v>
      </c>
    </row>
    <row r="9" spans="1:14" x14ac:dyDescent="0.2">
      <c r="A9" s="64" t="s">
        <v>13</v>
      </c>
      <c r="B9" s="64" t="s">
        <v>110</v>
      </c>
      <c r="D9">
        <v>2000</v>
      </c>
    </row>
    <row r="10" spans="1:14" x14ac:dyDescent="0.2">
      <c r="A10" s="64" t="s">
        <v>13</v>
      </c>
      <c r="B10" t="s">
        <v>118</v>
      </c>
      <c r="C10">
        <v>280</v>
      </c>
    </row>
    <row r="11" spans="1:14" x14ac:dyDescent="0.2">
      <c r="A11" s="64" t="s">
        <v>13</v>
      </c>
      <c r="B11" t="s">
        <v>118</v>
      </c>
      <c r="D11">
        <v>50</v>
      </c>
    </row>
    <row r="12" spans="1:14" x14ac:dyDescent="0.2">
      <c r="A12" s="64" t="s">
        <v>13</v>
      </c>
      <c r="B12" s="64" t="s">
        <v>118</v>
      </c>
      <c r="D12">
        <v>75</v>
      </c>
    </row>
    <row r="13" spans="1:14" x14ac:dyDescent="0.2">
      <c r="A13" s="64" t="s">
        <v>13</v>
      </c>
      <c r="B13" t="s">
        <v>111</v>
      </c>
      <c r="C13">
        <v>425</v>
      </c>
    </row>
    <row r="14" spans="1:14" x14ac:dyDescent="0.2">
      <c r="A14" s="64" t="s">
        <v>13</v>
      </c>
      <c r="B14" s="64" t="s">
        <v>111</v>
      </c>
      <c r="C14">
        <v>280</v>
      </c>
    </row>
    <row r="16" spans="1:14" x14ac:dyDescent="0.2">
      <c r="A16" s="64" t="s">
        <v>14</v>
      </c>
      <c r="B16" s="64" t="s">
        <v>107</v>
      </c>
      <c r="C16" s="64" t="s">
        <v>108</v>
      </c>
      <c r="D16" s="64" t="s">
        <v>109</v>
      </c>
    </row>
    <row r="17" spans="1:7" x14ac:dyDescent="0.2">
      <c r="A17" s="233" t="s">
        <v>12</v>
      </c>
      <c r="B17" t="s">
        <v>110</v>
      </c>
      <c r="C17">
        <v>130</v>
      </c>
      <c r="E17" s="209" t="s">
        <v>112</v>
      </c>
      <c r="F17" s="64" t="s">
        <v>115</v>
      </c>
      <c r="G17" s="64" t="s">
        <v>114</v>
      </c>
    </row>
    <row r="18" spans="1:7" x14ac:dyDescent="0.2">
      <c r="A18" s="64" t="s">
        <v>12</v>
      </c>
      <c r="B18" s="64" t="s">
        <v>110</v>
      </c>
      <c r="C18">
        <v>15</v>
      </c>
      <c r="E18" s="210" t="s">
        <v>110</v>
      </c>
      <c r="F18" s="211"/>
      <c r="G18" s="211">
        <v>245.5</v>
      </c>
    </row>
    <row r="19" spans="1:7" x14ac:dyDescent="0.2">
      <c r="A19" s="64" t="s">
        <v>12</v>
      </c>
      <c r="B19" s="64" t="s">
        <v>110</v>
      </c>
      <c r="C19">
        <v>25</v>
      </c>
      <c r="E19" s="210" t="s">
        <v>111</v>
      </c>
      <c r="F19" s="211"/>
      <c r="G19" s="211">
        <v>335</v>
      </c>
    </row>
    <row r="20" spans="1:7" x14ac:dyDescent="0.2">
      <c r="A20" s="64" t="s">
        <v>12</v>
      </c>
      <c r="B20" s="64" t="s">
        <v>110</v>
      </c>
      <c r="C20">
        <v>45.5</v>
      </c>
      <c r="E20" s="210" t="s">
        <v>118</v>
      </c>
      <c r="F20" s="211">
        <v>205</v>
      </c>
      <c r="G20" s="211">
        <v>60</v>
      </c>
    </row>
    <row r="21" spans="1:7" x14ac:dyDescent="0.2">
      <c r="A21" s="64" t="s">
        <v>12</v>
      </c>
      <c r="B21" s="64" t="s">
        <v>110</v>
      </c>
      <c r="C21">
        <v>30</v>
      </c>
      <c r="E21" s="210" t="s">
        <v>113</v>
      </c>
      <c r="F21" s="211">
        <v>205</v>
      </c>
      <c r="G21" s="211">
        <v>640.5</v>
      </c>
    </row>
    <row r="22" spans="1:7" x14ac:dyDescent="0.2">
      <c r="A22" s="64" t="s">
        <v>12</v>
      </c>
      <c r="B22" s="64" t="s">
        <v>118</v>
      </c>
      <c r="C22">
        <v>60</v>
      </c>
    </row>
    <row r="23" spans="1:7" x14ac:dyDescent="0.2">
      <c r="A23" s="64" t="s">
        <v>12</v>
      </c>
      <c r="B23" s="64" t="s">
        <v>111</v>
      </c>
      <c r="C23">
        <v>50</v>
      </c>
    </row>
    <row r="24" spans="1:7" x14ac:dyDescent="0.2">
      <c r="A24" s="64" t="s">
        <v>12</v>
      </c>
      <c r="B24" s="64" t="s">
        <v>111</v>
      </c>
      <c r="C24">
        <v>170</v>
      </c>
    </row>
    <row r="25" spans="1:7" s="64" customFormat="1" x14ac:dyDescent="0.2">
      <c r="A25" s="64" t="s">
        <v>12</v>
      </c>
      <c r="B25" s="64" t="s">
        <v>111</v>
      </c>
      <c r="C25" s="64">
        <v>115</v>
      </c>
    </row>
    <row r="26" spans="1:7" x14ac:dyDescent="0.2">
      <c r="A26" s="64" t="s">
        <v>12</v>
      </c>
      <c r="B26" t="s">
        <v>118</v>
      </c>
      <c r="D26">
        <v>80</v>
      </c>
    </row>
    <row r="27" spans="1:7" x14ac:dyDescent="0.2">
      <c r="A27" s="64" t="s">
        <v>12</v>
      </c>
      <c r="B27" s="64" t="s">
        <v>118</v>
      </c>
      <c r="D27">
        <v>125</v>
      </c>
    </row>
    <row r="28" spans="1:7" x14ac:dyDescent="0.2">
      <c r="A28" s="64"/>
    </row>
    <row r="30" spans="1:7" x14ac:dyDescent="0.2">
      <c r="A30" s="64" t="s">
        <v>14</v>
      </c>
      <c r="B30" s="64" t="s">
        <v>107</v>
      </c>
      <c r="C30" s="64" t="s">
        <v>108</v>
      </c>
      <c r="D30" s="64" t="s">
        <v>109</v>
      </c>
      <c r="E30" s="209" t="s">
        <v>112</v>
      </c>
      <c r="F30" s="64" t="s">
        <v>115</v>
      </c>
      <c r="G30" s="64" t="s">
        <v>114</v>
      </c>
    </row>
    <row r="31" spans="1:7" x14ac:dyDescent="0.2">
      <c r="A31" s="233" t="s">
        <v>10</v>
      </c>
      <c r="B31" t="s">
        <v>110</v>
      </c>
      <c r="C31">
        <v>440</v>
      </c>
      <c r="E31" s="210" t="s">
        <v>110</v>
      </c>
      <c r="F31" s="211"/>
      <c r="G31" s="211">
        <v>1080</v>
      </c>
    </row>
    <row r="32" spans="1:7" x14ac:dyDescent="0.2">
      <c r="A32" s="64" t="s">
        <v>10</v>
      </c>
      <c r="B32" s="64" t="s">
        <v>110</v>
      </c>
      <c r="C32">
        <v>20</v>
      </c>
      <c r="E32" s="210" t="s">
        <v>118</v>
      </c>
      <c r="F32" s="211">
        <v>580</v>
      </c>
      <c r="G32" s="211">
        <v>235</v>
      </c>
    </row>
    <row r="33" spans="1:7" x14ac:dyDescent="0.2">
      <c r="A33" s="64" t="s">
        <v>10</v>
      </c>
      <c r="B33" s="64" t="s">
        <v>110</v>
      </c>
      <c r="C33">
        <v>90</v>
      </c>
      <c r="E33" s="210" t="s">
        <v>113</v>
      </c>
      <c r="F33" s="211">
        <v>580</v>
      </c>
      <c r="G33" s="211">
        <v>1315</v>
      </c>
    </row>
    <row r="34" spans="1:7" x14ac:dyDescent="0.2">
      <c r="A34" s="64" t="s">
        <v>10</v>
      </c>
      <c r="B34" s="64" t="s">
        <v>110</v>
      </c>
      <c r="C34">
        <v>255</v>
      </c>
    </row>
    <row r="35" spans="1:7" x14ac:dyDescent="0.2">
      <c r="A35" s="64" t="s">
        <v>10</v>
      </c>
      <c r="B35" s="64" t="s">
        <v>110</v>
      </c>
      <c r="C35">
        <v>275</v>
      </c>
    </row>
    <row r="36" spans="1:7" x14ac:dyDescent="0.2">
      <c r="A36" s="64" t="s">
        <v>10</v>
      </c>
      <c r="B36" s="64" t="s">
        <v>118</v>
      </c>
      <c r="C36">
        <v>235</v>
      </c>
    </row>
    <row r="37" spans="1:7" x14ac:dyDescent="0.2">
      <c r="A37" s="64" t="s">
        <v>10</v>
      </c>
      <c r="B37" s="64" t="s">
        <v>118</v>
      </c>
      <c r="D37">
        <v>375</v>
      </c>
    </row>
    <row r="38" spans="1:7" x14ac:dyDescent="0.2">
      <c r="A38" s="64" t="s">
        <v>10</v>
      </c>
      <c r="B38" s="64" t="s">
        <v>118</v>
      </c>
      <c r="D38">
        <v>205</v>
      </c>
    </row>
    <row r="40" spans="1:7" x14ac:dyDescent="0.2">
      <c r="A40" s="64" t="s">
        <v>14</v>
      </c>
      <c r="B40" s="64" t="s">
        <v>107</v>
      </c>
      <c r="C40" s="64" t="s">
        <v>108</v>
      </c>
      <c r="D40" s="64" t="s">
        <v>109</v>
      </c>
      <c r="E40" s="209" t="s">
        <v>112</v>
      </c>
      <c r="F40" s="64" t="s">
        <v>115</v>
      </c>
      <c r="G40" s="64" t="s">
        <v>114</v>
      </c>
    </row>
    <row r="41" spans="1:7" x14ac:dyDescent="0.2">
      <c r="A41" s="233" t="s">
        <v>3</v>
      </c>
      <c r="B41" t="s">
        <v>110</v>
      </c>
      <c r="C41">
        <v>180</v>
      </c>
      <c r="E41" s="210" t="s">
        <v>110</v>
      </c>
      <c r="F41" s="211">
        <v>25</v>
      </c>
      <c r="G41" s="211">
        <v>2464</v>
      </c>
    </row>
    <row r="42" spans="1:7" x14ac:dyDescent="0.2">
      <c r="B42" s="64" t="s">
        <v>110</v>
      </c>
      <c r="C42">
        <v>40</v>
      </c>
      <c r="E42" s="210" t="s">
        <v>111</v>
      </c>
      <c r="F42" s="211"/>
      <c r="G42" s="211">
        <v>1387</v>
      </c>
    </row>
    <row r="43" spans="1:7" x14ac:dyDescent="0.2">
      <c r="B43" s="64" t="s">
        <v>110</v>
      </c>
      <c r="C43">
        <v>65</v>
      </c>
      <c r="E43" s="210" t="s">
        <v>118</v>
      </c>
      <c r="F43" s="211">
        <v>595</v>
      </c>
      <c r="G43" s="211">
        <v>195</v>
      </c>
    </row>
    <row r="44" spans="1:7" x14ac:dyDescent="0.2">
      <c r="B44" s="64" t="s">
        <v>110</v>
      </c>
      <c r="C44">
        <v>65</v>
      </c>
      <c r="E44" s="210" t="s">
        <v>113</v>
      </c>
      <c r="F44" s="211">
        <v>620</v>
      </c>
      <c r="G44" s="211">
        <v>4046</v>
      </c>
    </row>
    <row r="45" spans="1:7" x14ac:dyDescent="0.2">
      <c r="B45" s="64" t="s">
        <v>110</v>
      </c>
      <c r="C45">
        <v>65</v>
      </c>
    </row>
    <row r="46" spans="1:7" x14ac:dyDescent="0.2">
      <c r="B46" s="64" t="s">
        <v>110</v>
      </c>
      <c r="C46">
        <v>155</v>
      </c>
    </row>
    <row r="47" spans="1:7" x14ac:dyDescent="0.2">
      <c r="B47" s="64" t="s">
        <v>110</v>
      </c>
      <c r="C47">
        <v>85</v>
      </c>
    </row>
    <row r="48" spans="1:7" x14ac:dyDescent="0.2">
      <c r="B48" s="64" t="s">
        <v>110</v>
      </c>
      <c r="C48">
        <v>518</v>
      </c>
    </row>
    <row r="49" spans="2:4" x14ac:dyDescent="0.2">
      <c r="B49" s="64" t="s">
        <v>110</v>
      </c>
      <c r="C49">
        <v>301</v>
      </c>
    </row>
    <row r="50" spans="2:4" x14ac:dyDescent="0.2">
      <c r="B50" s="64" t="s">
        <v>110</v>
      </c>
      <c r="C50">
        <v>600</v>
      </c>
    </row>
    <row r="51" spans="2:4" x14ac:dyDescent="0.2">
      <c r="B51" s="64" t="s">
        <v>110</v>
      </c>
      <c r="C51">
        <v>55</v>
      </c>
    </row>
    <row r="52" spans="2:4" x14ac:dyDescent="0.2">
      <c r="B52" s="64" t="s">
        <v>110</v>
      </c>
      <c r="C52">
        <v>250</v>
      </c>
    </row>
    <row r="53" spans="2:4" x14ac:dyDescent="0.2">
      <c r="B53" s="64" t="s">
        <v>110</v>
      </c>
      <c r="C53">
        <v>85</v>
      </c>
    </row>
    <row r="54" spans="2:4" x14ac:dyDescent="0.2">
      <c r="B54" s="64" t="s">
        <v>110</v>
      </c>
      <c r="D54">
        <v>25</v>
      </c>
    </row>
    <row r="55" spans="2:4" x14ac:dyDescent="0.2">
      <c r="B55" t="s">
        <v>118</v>
      </c>
      <c r="C55">
        <v>195</v>
      </c>
    </row>
    <row r="56" spans="2:4" x14ac:dyDescent="0.2">
      <c r="B56" s="64" t="s">
        <v>118</v>
      </c>
      <c r="D56">
        <v>385</v>
      </c>
    </row>
    <row r="57" spans="2:4" x14ac:dyDescent="0.2">
      <c r="B57" s="64" t="s">
        <v>118</v>
      </c>
      <c r="D57">
        <v>210</v>
      </c>
    </row>
    <row r="58" spans="2:4" x14ac:dyDescent="0.2">
      <c r="B58" t="s">
        <v>111</v>
      </c>
      <c r="C58">
        <v>342</v>
      </c>
    </row>
    <row r="59" spans="2:4" x14ac:dyDescent="0.2">
      <c r="B59" s="64" t="s">
        <v>111</v>
      </c>
      <c r="C59">
        <v>105</v>
      </c>
    </row>
    <row r="60" spans="2:4" x14ac:dyDescent="0.2">
      <c r="B60" s="64" t="s">
        <v>111</v>
      </c>
      <c r="C60">
        <v>70</v>
      </c>
    </row>
    <row r="61" spans="2:4" x14ac:dyDescent="0.2">
      <c r="B61" s="64" t="s">
        <v>111</v>
      </c>
      <c r="C61">
        <v>430</v>
      </c>
    </row>
    <row r="62" spans="2:4" x14ac:dyDescent="0.2">
      <c r="B62" s="64" t="s">
        <v>111</v>
      </c>
      <c r="C62">
        <v>265</v>
      </c>
    </row>
    <row r="63" spans="2:4" x14ac:dyDescent="0.2">
      <c r="B63" s="64" t="s">
        <v>111</v>
      </c>
      <c r="C63">
        <v>175</v>
      </c>
    </row>
    <row r="65" spans="1:7" x14ac:dyDescent="0.2">
      <c r="A65" s="64" t="s">
        <v>14</v>
      </c>
      <c r="B65" s="64" t="s">
        <v>107</v>
      </c>
      <c r="C65" s="64" t="s">
        <v>108</v>
      </c>
      <c r="D65" s="64" t="s">
        <v>109</v>
      </c>
      <c r="E65" s="209" t="s">
        <v>112</v>
      </c>
      <c r="F65" s="64" t="s">
        <v>115</v>
      </c>
      <c r="G65" s="64" t="s">
        <v>114</v>
      </c>
    </row>
    <row r="66" spans="1:7" x14ac:dyDescent="0.2">
      <c r="A66" s="234" t="s">
        <v>6</v>
      </c>
      <c r="B66" t="s">
        <v>110</v>
      </c>
      <c r="C66">
        <v>590</v>
      </c>
      <c r="E66" s="210" t="s">
        <v>110</v>
      </c>
      <c r="F66" s="211">
        <v>15</v>
      </c>
      <c r="G66" s="211">
        <v>3282</v>
      </c>
    </row>
    <row r="67" spans="1:7" x14ac:dyDescent="0.2">
      <c r="A67" s="64" t="s">
        <v>6</v>
      </c>
      <c r="B67" s="64" t="s">
        <v>110</v>
      </c>
      <c r="C67">
        <v>420</v>
      </c>
      <c r="E67" s="210" t="s">
        <v>111</v>
      </c>
      <c r="F67" s="211"/>
      <c r="G67" s="211">
        <v>4243</v>
      </c>
    </row>
    <row r="68" spans="1:7" x14ac:dyDescent="0.2">
      <c r="A68" s="64" t="s">
        <v>6</v>
      </c>
      <c r="B68" s="64" t="s">
        <v>110</v>
      </c>
      <c r="D68">
        <v>15</v>
      </c>
      <c r="E68" s="210" t="s">
        <v>118</v>
      </c>
      <c r="F68" s="211">
        <v>585</v>
      </c>
      <c r="G68" s="211">
        <v>120</v>
      </c>
    </row>
    <row r="69" spans="1:7" x14ac:dyDescent="0.2">
      <c r="A69" s="64" t="s">
        <v>6</v>
      </c>
      <c r="B69" s="64" t="s">
        <v>110</v>
      </c>
      <c r="C69">
        <v>225</v>
      </c>
      <c r="E69" s="210" t="s">
        <v>113</v>
      </c>
      <c r="F69" s="211">
        <v>600</v>
      </c>
      <c r="G69" s="211">
        <v>7645</v>
      </c>
    </row>
    <row r="70" spans="1:7" x14ac:dyDescent="0.2">
      <c r="A70" s="64" t="s">
        <v>6</v>
      </c>
      <c r="B70" s="64" t="s">
        <v>110</v>
      </c>
      <c r="C70">
        <v>175</v>
      </c>
    </row>
    <row r="71" spans="1:7" x14ac:dyDescent="0.2">
      <c r="A71" s="64" t="s">
        <v>6</v>
      </c>
      <c r="B71" s="64" t="s">
        <v>110</v>
      </c>
      <c r="C71">
        <v>85</v>
      </c>
    </row>
    <row r="72" spans="1:7" x14ac:dyDescent="0.2">
      <c r="A72" s="64" t="s">
        <v>6</v>
      </c>
      <c r="B72" s="64" t="s">
        <v>110</v>
      </c>
      <c r="C72">
        <v>225</v>
      </c>
    </row>
    <row r="73" spans="1:7" x14ac:dyDescent="0.2">
      <c r="A73" s="64" t="s">
        <v>6</v>
      </c>
      <c r="B73" s="64" t="s">
        <v>110</v>
      </c>
      <c r="C73">
        <v>115</v>
      </c>
    </row>
    <row r="74" spans="1:7" x14ac:dyDescent="0.2">
      <c r="A74" s="64" t="s">
        <v>6</v>
      </c>
      <c r="B74" s="64" t="s">
        <v>110</v>
      </c>
      <c r="C74">
        <v>601</v>
      </c>
    </row>
    <row r="75" spans="1:7" x14ac:dyDescent="0.2">
      <c r="A75" s="64" t="s">
        <v>6</v>
      </c>
      <c r="B75" s="64" t="s">
        <v>110</v>
      </c>
      <c r="C75">
        <v>270</v>
      </c>
    </row>
    <row r="76" spans="1:7" x14ac:dyDescent="0.2">
      <c r="A76" s="64" t="s">
        <v>6</v>
      </c>
      <c r="B76" s="64" t="s">
        <v>110</v>
      </c>
      <c r="C76">
        <v>1</v>
      </c>
    </row>
    <row r="77" spans="1:7" x14ac:dyDescent="0.2">
      <c r="A77" s="64" t="s">
        <v>6</v>
      </c>
      <c r="B77" s="64" t="s">
        <v>110</v>
      </c>
      <c r="C77">
        <v>100</v>
      </c>
    </row>
    <row r="78" spans="1:7" x14ac:dyDescent="0.2">
      <c r="A78" s="64" t="s">
        <v>6</v>
      </c>
      <c r="B78" s="64" t="s">
        <v>110</v>
      </c>
      <c r="C78">
        <v>300</v>
      </c>
    </row>
    <row r="79" spans="1:7" x14ac:dyDescent="0.2">
      <c r="A79" s="64" t="s">
        <v>6</v>
      </c>
      <c r="B79" s="64" t="s">
        <v>110</v>
      </c>
      <c r="C79">
        <v>150</v>
      </c>
    </row>
    <row r="80" spans="1:7" x14ac:dyDescent="0.2">
      <c r="A80" s="64" t="s">
        <v>6</v>
      </c>
      <c r="B80" s="64" t="s">
        <v>110</v>
      </c>
      <c r="C80">
        <v>25</v>
      </c>
    </row>
    <row r="81" spans="1:7" x14ac:dyDescent="0.2">
      <c r="A81" s="64" t="s">
        <v>6</v>
      </c>
      <c r="B81" s="64" t="s">
        <v>118</v>
      </c>
      <c r="C81">
        <v>120</v>
      </c>
    </row>
    <row r="82" spans="1:7" x14ac:dyDescent="0.2">
      <c r="A82" s="64" t="s">
        <v>6</v>
      </c>
      <c r="B82" s="64" t="s">
        <v>118</v>
      </c>
      <c r="D82">
        <v>410</v>
      </c>
    </row>
    <row r="83" spans="1:7" x14ac:dyDescent="0.2">
      <c r="A83" s="64" t="s">
        <v>6</v>
      </c>
      <c r="B83" s="64" t="s">
        <v>118</v>
      </c>
      <c r="D83">
        <v>175</v>
      </c>
    </row>
    <row r="84" spans="1:7" x14ac:dyDescent="0.2">
      <c r="A84" s="64" t="s">
        <v>6</v>
      </c>
      <c r="B84" s="64" t="s">
        <v>111</v>
      </c>
      <c r="C84">
        <v>3568</v>
      </c>
    </row>
    <row r="85" spans="1:7" x14ac:dyDescent="0.2">
      <c r="A85" s="64" t="s">
        <v>6</v>
      </c>
      <c r="B85" s="64" t="s">
        <v>111</v>
      </c>
      <c r="C85">
        <v>405</v>
      </c>
    </row>
    <row r="86" spans="1:7" x14ac:dyDescent="0.2">
      <c r="A86" s="64" t="s">
        <v>6</v>
      </c>
      <c r="B86" s="64" t="s">
        <v>111</v>
      </c>
      <c r="C86">
        <v>270</v>
      </c>
    </row>
    <row r="88" spans="1:7" x14ac:dyDescent="0.2">
      <c r="A88" s="64" t="s">
        <v>14</v>
      </c>
      <c r="B88" s="64" t="s">
        <v>107</v>
      </c>
      <c r="C88" s="64" t="s">
        <v>108</v>
      </c>
      <c r="D88" s="64" t="s">
        <v>109</v>
      </c>
      <c r="E88" s="209" t="s">
        <v>112</v>
      </c>
      <c r="F88" s="64" t="s">
        <v>115</v>
      </c>
      <c r="G88" s="64" t="s">
        <v>114</v>
      </c>
    </row>
    <row r="89" spans="1:7" x14ac:dyDescent="0.2">
      <c r="A89" s="233" t="s">
        <v>11</v>
      </c>
      <c r="B89" t="s">
        <v>110</v>
      </c>
      <c r="C89">
        <v>710</v>
      </c>
      <c r="E89" s="210" t="s">
        <v>110</v>
      </c>
      <c r="F89" s="211"/>
      <c r="G89" s="211">
        <v>760</v>
      </c>
    </row>
    <row r="90" spans="1:7" x14ac:dyDescent="0.2">
      <c r="B90" s="64" t="s">
        <v>110</v>
      </c>
      <c r="C90">
        <v>50</v>
      </c>
      <c r="E90" s="210" t="s">
        <v>111</v>
      </c>
      <c r="F90" s="211"/>
      <c r="G90" s="211">
        <v>673</v>
      </c>
    </row>
    <row r="91" spans="1:7" x14ac:dyDescent="0.2">
      <c r="B91" s="64" t="s">
        <v>118</v>
      </c>
      <c r="C91">
        <v>235</v>
      </c>
      <c r="E91" s="210" t="s">
        <v>118</v>
      </c>
      <c r="F91" s="211">
        <v>695</v>
      </c>
      <c r="G91" s="211">
        <v>235</v>
      </c>
    </row>
    <row r="92" spans="1:7" x14ac:dyDescent="0.2">
      <c r="B92" s="64" t="s">
        <v>118</v>
      </c>
      <c r="D92">
        <v>485</v>
      </c>
      <c r="E92" s="210" t="s">
        <v>113</v>
      </c>
      <c r="F92" s="211">
        <v>695</v>
      </c>
      <c r="G92" s="211">
        <v>1668</v>
      </c>
    </row>
    <row r="93" spans="1:7" x14ac:dyDescent="0.2">
      <c r="B93" s="64" t="s">
        <v>118</v>
      </c>
      <c r="D93">
        <v>210</v>
      </c>
    </row>
    <row r="94" spans="1:7" x14ac:dyDescent="0.2">
      <c r="B94" s="64" t="s">
        <v>111</v>
      </c>
      <c r="C94">
        <v>250</v>
      </c>
    </row>
    <row r="95" spans="1:7" x14ac:dyDescent="0.2">
      <c r="B95" s="64" t="s">
        <v>111</v>
      </c>
      <c r="C95">
        <v>253</v>
      </c>
    </row>
    <row r="96" spans="1:7" x14ac:dyDescent="0.2">
      <c r="B96" s="64" t="s">
        <v>111</v>
      </c>
      <c r="C96">
        <v>170</v>
      </c>
    </row>
    <row r="98" spans="1:7" x14ac:dyDescent="0.2">
      <c r="A98" s="64" t="s">
        <v>14</v>
      </c>
      <c r="B98" s="64" t="s">
        <v>107</v>
      </c>
      <c r="C98" s="64" t="s">
        <v>108</v>
      </c>
      <c r="D98" s="64" t="s">
        <v>109</v>
      </c>
      <c r="E98" s="209" t="s">
        <v>112</v>
      </c>
      <c r="F98" s="64" t="s">
        <v>115</v>
      </c>
      <c r="G98" s="64" t="s">
        <v>114</v>
      </c>
    </row>
    <row r="99" spans="1:7" x14ac:dyDescent="0.2">
      <c r="A99" s="233" t="s">
        <v>4</v>
      </c>
      <c r="B99" t="s">
        <v>110</v>
      </c>
      <c r="C99">
        <v>710</v>
      </c>
      <c r="E99" s="210" t="s">
        <v>110</v>
      </c>
      <c r="F99" s="211">
        <v>35</v>
      </c>
      <c r="G99" s="211">
        <v>3420</v>
      </c>
    </row>
    <row r="100" spans="1:7" x14ac:dyDescent="0.2">
      <c r="B100" s="64" t="s">
        <v>110</v>
      </c>
      <c r="C100">
        <v>270</v>
      </c>
      <c r="E100" s="210" t="s">
        <v>111</v>
      </c>
      <c r="F100" s="211"/>
      <c r="G100" s="211">
        <v>3770</v>
      </c>
    </row>
    <row r="101" spans="1:7" x14ac:dyDescent="0.2">
      <c r="B101" s="64" t="s">
        <v>110</v>
      </c>
      <c r="C101">
        <v>400</v>
      </c>
      <c r="E101" s="210" t="s">
        <v>118</v>
      </c>
      <c r="F101" s="211">
        <v>950</v>
      </c>
      <c r="G101" s="211">
        <v>290</v>
      </c>
    </row>
    <row r="102" spans="1:7" x14ac:dyDescent="0.2">
      <c r="B102" s="64" t="s">
        <v>110</v>
      </c>
      <c r="C102" s="235">
        <v>300</v>
      </c>
      <c r="E102" s="210" t="s">
        <v>113</v>
      </c>
      <c r="F102" s="211">
        <v>985</v>
      </c>
      <c r="G102" s="211">
        <v>7480</v>
      </c>
    </row>
    <row r="103" spans="1:7" x14ac:dyDescent="0.2">
      <c r="B103" s="64" t="s">
        <v>110</v>
      </c>
      <c r="C103">
        <v>60</v>
      </c>
    </row>
    <row r="104" spans="1:7" x14ac:dyDescent="0.2">
      <c r="B104" s="64" t="s">
        <v>110</v>
      </c>
      <c r="C104">
        <v>141</v>
      </c>
    </row>
    <row r="105" spans="1:7" x14ac:dyDescent="0.2">
      <c r="B105" s="64" t="s">
        <v>110</v>
      </c>
      <c r="C105">
        <v>135</v>
      </c>
    </row>
    <row r="106" spans="1:7" x14ac:dyDescent="0.2">
      <c r="B106" s="64" t="s">
        <v>110</v>
      </c>
      <c r="C106">
        <v>194</v>
      </c>
    </row>
    <row r="107" spans="1:7" x14ac:dyDescent="0.2">
      <c r="B107" s="64" t="s">
        <v>110</v>
      </c>
      <c r="C107">
        <v>40</v>
      </c>
    </row>
    <row r="108" spans="1:7" x14ac:dyDescent="0.2">
      <c r="B108" s="64" t="s">
        <v>110</v>
      </c>
      <c r="C108">
        <v>700</v>
      </c>
    </row>
    <row r="109" spans="1:7" x14ac:dyDescent="0.2">
      <c r="B109" s="64" t="s">
        <v>110</v>
      </c>
      <c r="C109">
        <v>100</v>
      </c>
    </row>
    <row r="110" spans="1:7" x14ac:dyDescent="0.2">
      <c r="B110" s="64" t="s">
        <v>110</v>
      </c>
      <c r="C110">
        <v>250</v>
      </c>
    </row>
    <row r="111" spans="1:7" x14ac:dyDescent="0.2">
      <c r="B111" s="64" t="s">
        <v>110</v>
      </c>
      <c r="D111">
        <v>35</v>
      </c>
    </row>
    <row r="112" spans="1:7" s="64" customFormat="1" x14ac:dyDescent="0.2">
      <c r="B112" s="64" t="s">
        <v>110</v>
      </c>
      <c r="C112" s="64">
        <v>120</v>
      </c>
    </row>
    <row r="113" spans="1:7" x14ac:dyDescent="0.2">
      <c r="B113" t="s">
        <v>118</v>
      </c>
      <c r="C113">
        <v>290</v>
      </c>
    </row>
    <row r="114" spans="1:7" x14ac:dyDescent="0.2">
      <c r="B114" s="64" t="s">
        <v>118</v>
      </c>
      <c r="D114">
        <v>540</v>
      </c>
    </row>
    <row r="115" spans="1:7" x14ac:dyDescent="0.2">
      <c r="B115" s="64" t="s">
        <v>118</v>
      </c>
      <c r="D115">
        <v>410</v>
      </c>
    </row>
    <row r="116" spans="1:7" x14ac:dyDescent="0.2">
      <c r="B116" s="64" t="s">
        <v>111</v>
      </c>
      <c r="C116">
        <v>470</v>
      </c>
    </row>
    <row r="117" spans="1:7" x14ac:dyDescent="0.2">
      <c r="B117" s="64" t="s">
        <v>111</v>
      </c>
      <c r="C117">
        <v>1680</v>
      </c>
    </row>
    <row r="118" spans="1:7" x14ac:dyDescent="0.2">
      <c r="B118" s="64" t="s">
        <v>111</v>
      </c>
      <c r="C118">
        <v>1620</v>
      </c>
    </row>
    <row r="120" spans="1:7" x14ac:dyDescent="0.2">
      <c r="A120" s="64" t="s">
        <v>14</v>
      </c>
      <c r="B120" s="64" t="s">
        <v>107</v>
      </c>
      <c r="C120" s="64" t="s">
        <v>108</v>
      </c>
      <c r="D120" s="64" t="s">
        <v>109</v>
      </c>
      <c r="E120" s="209" t="s">
        <v>112</v>
      </c>
      <c r="F120" s="64" t="s">
        <v>115</v>
      </c>
      <c r="G120" s="64" t="s">
        <v>114</v>
      </c>
    </row>
    <row r="121" spans="1:7" x14ac:dyDescent="0.2">
      <c r="A121" s="233" t="s">
        <v>30</v>
      </c>
      <c r="B121" t="s">
        <v>110</v>
      </c>
      <c r="C121">
        <v>590</v>
      </c>
      <c r="E121" s="210" t="s">
        <v>110</v>
      </c>
      <c r="F121" s="211">
        <v>50</v>
      </c>
      <c r="G121" s="211">
        <v>1013</v>
      </c>
    </row>
    <row r="122" spans="1:7" x14ac:dyDescent="0.2">
      <c r="B122" s="64" t="s">
        <v>110</v>
      </c>
      <c r="C122">
        <v>110</v>
      </c>
      <c r="E122" s="210" t="s">
        <v>111</v>
      </c>
      <c r="F122" s="211"/>
      <c r="G122" s="211">
        <v>675</v>
      </c>
    </row>
    <row r="123" spans="1:7" x14ac:dyDescent="0.2">
      <c r="B123" s="64" t="s">
        <v>110</v>
      </c>
      <c r="C123">
        <v>40</v>
      </c>
      <c r="E123" s="210" t="s">
        <v>118</v>
      </c>
      <c r="F123" s="211">
        <v>240</v>
      </c>
      <c r="G123" s="211">
        <v>175</v>
      </c>
    </row>
    <row r="124" spans="1:7" x14ac:dyDescent="0.2">
      <c r="B124" s="64" t="s">
        <v>110</v>
      </c>
      <c r="C124">
        <v>78</v>
      </c>
      <c r="E124" s="210" t="s">
        <v>113</v>
      </c>
      <c r="F124" s="211">
        <v>290</v>
      </c>
      <c r="G124" s="211">
        <v>1863</v>
      </c>
    </row>
    <row r="125" spans="1:7" x14ac:dyDescent="0.2">
      <c r="B125" s="64" t="s">
        <v>110</v>
      </c>
      <c r="C125">
        <v>45</v>
      </c>
    </row>
    <row r="126" spans="1:7" x14ac:dyDescent="0.2">
      <c r="B126" s="64" t="s">
        <v>110</v>
      </c>
      <c r="D126">
        <v>50</v>
      </c>
    </row>
    <row r="127" spans="1:7" s="64" customFormat="1" x14ac:dyDescent="0.2">
      <c r="B127" s="64" t="s">
        <v>110</v>
      </c>
      <c r="C127" s="64">
        <v>150</v>
      </c>
    </row>
    <row r="128" spans="1:7" x14ac:dyDescent="0.2">
      <c r="B128" t="s">
        <v>118</v>
      </c>
      <c r="C128">
        <v>175</v>
      </c>
    </row>
    <row r="129" spans="1:7" x14ac:dyDescent="0.2">
      <c r="B129" s="64" t="s">
        <v>118</v>
      </c>
      <c r="D129">
        <v>85</v>
      </c>
    </row>
    <row r="130" spans="1:7" x14ac:dyDescent="0.2">
      <c r="B130" s="64" t="s">
        <v>118</v>
      </c>
      <c r="D130">
        <v>155</v>
      </c>
    </row>
    <row r="131" spans="1:7" x14ac:dyDescent="0.2">
      <c r="B131" s="64" t="s">
        <v>111</v>
      </c>
      <c r="C131">
        <v>405</v>
      </c>
    </row>
    <row r="132" spans="1:7" x14ac:dyDescent="0.2">
      <c r="B132" s="64" t="s">
        <v>111</v>
      </c>
      <c r="C132">
        <v>270</v>
      </c>
    </row>
    <row r="134" spans="1:7" x14ac:dyDescent="0.2">
      <c r="A134" s="64" t="s">
        <v>14</v>
      </c>
      <c r="B134" s="64" t="s">
        <v>107</v>
      </c>
      <c r="C134" s="64" t="s">
        <v>108</v>
      </c>
      <c r="D134" s="64" t="s">
        <v>109</v>
      </c>
      <c r="E134" s="209" t="s">
        <v>112</v>
      </c>
      <c r="F134" s="64" t="s">
        <v>115</v>
      </c>
      <c r="G134" s="64" t="s">
        <v>114</v>
      </c>
    </row>
    <row r="135" spans="1:7" x14ac:dyDescent="0.2">
      <c r="A135" s="233" t="s">
        <v>7</v>
      </c>
      <c r="B135" t="s">
        <v>110</v>
      </c>
      <c r="C135">
        <v>110</v>
      </c>
      <c r="E135" s="210" t="s">
        <v>110</v>
      </c>
      <c r="F135" s="211"/>
      <c r="G135" s="211">
        <v>2502</v>
      </c>
    </row>
    <row r="136" spans="1:7" x14ac:dyDescent="0.2">
      <c r="B136" s="64" t="s">
        <v>110</v>
      </c>
      <c r="C136">
        <v>45</v>
      </c>
      <c r="E136" s="210" t="s">
        <v>111</v>
      </c>
      <c r="F136" s="211"/>
      <c r="G136" s="211">
        <v>3300</v>
      </c>
    </row>
    <row r="137" spans="1:7" x14ac:dyDescent="0.2">
      <c r="B137" s="64" t="s">
        <v>110</v>
      </c>
      <c r="C137">
        <v>700</v>
      </c>
      <c r="E137" s="210" t="s">
        <v>118</v>
      </c>
      <c r="F137" s="211">
        <v>210</v>
      </c>
      <c r="G137" s="211">
        <v>75</v>
      </c>
    </row>
    <row r="138" spans="1:7" x14ac:dyDescent="0.2">
      <c r="B138" s="64" t="s">
        <v>110</v>
      </c>
      <c r="C138" s="235">
        <v>550</v>
      </c>
      <c r="E138" s="210" t="s">
        <v>113</v>
      </c>
      <c r="F138" s="211">
        <v>210</v>
      </c>
      <c r="G138" s="211">
        <v>5877</v>
      </c>
    </row>
    <row r="139" spans="1:7" x14ac:dyDescent="0.2">
      <c r="B139" s="64" t="s">
        <v>110</v>
      </c>
      <c r="C139">
        <v>90</v>
      </c>
    </row>
    <row r="140" spans="1:7" x14ac:dyDescent="0.2">
      <c r="B140" s="64" t="s">
        <v>110</v>
      </c>
      <c r="C140">
        <v>246</v>
      </c>
    </row>
    <row r="141" spans="1:7" x14ac:dyDescent="0.2">
      <c r="B141" s="64" t="s">
        <v>110</v>
      </c>
      <c r="C141">
        <v>120</v>
      </c>
    </row>
    <row r="142" spans="1:7" x14ac:dyDescent="0.2">
      <c r="B142" s="64" t="s">
        <v>110</v>
      </c>
      <c r="C142">
        <v>180</v>
      </c>
    </row>
    <row r="143" spans="1:7" x14ac:dyDescent="0.2">
      <c r="B143" s="64" t="s">
        <v>110</v>
      </c>
      <c r="C143">
        <v>126</v>
      </c>
    </row>
    <row r="144" spans="1:7" x14ac:dyDescent="0.2">
      <c r="B144" s="64" t="s">
        <v>110</v>
      </c>
      <c r="C144">
        <v>335</v>
      </c>
    </row>
    <row r="145" spans="1:7" x14ac:dyDescent="0.2">
      <c r="B145" t="s">
        <v>118</v>
      </c>
      <c r="C145">
        <v>75</v>
      </c>
    </row>
    <row r="146" spans="1:7" x14ac:dyDescent="0.2">
      <c r="B146" s="64" t="s">
        <v>118</v>
      </c>
      <c r="D146">
        <v>85</v>
      </c>
    </row>
    <row r="147" spans="1:7" x14ac:dyDescent="0.2">
      <c r="B147" s="64" t="s">
        <v>118</v>
      </c>
      <c r="D147">
        <v>125</v>
      </c>
    </row>
    <row r="148" spans="1:7" x14ac:dyDescent="0.2">
      <c r="B148" s="64" t="s">
        <v>111</v>
      </c>
      <c r="C148">
        <v>3075</v>
      </c>
    </row>
    <row r="149" spans="1:7" x14ac:dyDescent="0.2">
      <c r="B149" s="64" t="s">
        <v>111</v>
      </c>
      <c r="C149">
        <v>90</v>
      </c>
    </row>
    <row r="150" spans="1:7" x14ac:dyDescent="0.2">
      <c r="B150" s="64" t="s">
        <v>111</v>
      </c>
      <c r="C150">
        <v>135</v>
      </c>
    </row>
    <row r="152" spans="1:7" x14ac:dyDescent="0.2">
      <c r="B152" s="64"/>
    </row>
    <row r="154" spans="1:7" x14ac:dyDescent="0.2">
      <c r="A154" s="64" t="s">
        <v>14</v>
      </c>
      <c r="B154" s="64" t="s">
        <v>107</v>
      </c>
      <c r="C154" s="64" t="s">
        <v>108</v>
      </c>
      <c r="D154" s="64" t="s">
        <v>109</v>
      </c>
      <c r="E154" s="209" t="s">
        <v>112</v>
      </c>
      <c r="F154" s="64" t="s">
        <v>115</v>
      </c>
      <c r="G154" s="64" t="s">
        <v>114</v>
      </c>
    </row>
    <row r="155" spans="1:7" x14ac:dyDescent="0.2">
      <c r="A155" s="233" t="s">
        <v>2</v>
      </c>
      <c r="B155" t="s">
        <v>110</v>
      </c>
      <c r="C155">
        <v>300</v>
      </c>
      <c r="E155" s="210" t="s">
        <v>110</v>
      </c>
      <c r="F155" s="211"/>
      <c r="G155" s="211">
        <v>2824</v>
      </c>
    </row>
    <row r="156" spans="1:7" x14ac:dyDescent="0.2">
      <c r="B156" s="64" t="s">
        <v>110</v>
      </c>
      <c r="C156">
        <v>15</v>
      </c>
      <c r="E156" s="210" t="s">
        <v>111</v>
      </c>
      <c r="F156" s="211"/>
      <c r="G156" s="211">
        <v>395</v>
      </c>
    </row>
    <row r="157" spans="1:7" x14ac:dyDescent="0.2">
      <c r="B157" s="64" t="s">
        <v>110</v>
      </c>
      <c r="C157">
        <v>700</v>
      </c>
      <c r="E157" s="210" t="s">
        <v>118</v>
      </c>
      <c r="F157" s="211">
        <v>510</v>
      </c>
      <c r="G157" s="211">
        <v>130</v>
      </c>
    </row>
    <row r="158" spans="1:7" x14ac:dyDescent="0.2">
      <c r="B158" s="64" t="s">
        <v>110</v>
      </c>
      <c r="C158">
        <v>500</v>
      </c>
      <c r="E158" s="210" t="s">
        <v>113</v>
      </c>
      <c r="F158" s="211">
        <v>510</v>
      </c>
      <c r="G158" s="211">
        <v>3349</v>
      </c>
    </row>
    <row r="159" spans="1:7" x14ac:dyDescent="0.2">
      <c r="B159" s="64" t="s">
        <v>110</v>
      </c>
      <c r="C159">
        <v>60</v>
      </c>
    </row>
    <row r="160" spans="1:7" x14ac:dyDescent="0.2">
      <c r="B160" s="64" t="s">
        <v>110</v>
      </c>
      <c r="C160">
        <v>141</v>
      </c>
    </row>
    <row r="161" spans="1:7" x14ac:dyDescent="0.2">
      <c r="B161" s="64" t="s">
        <v>110</v>
      </c>
      <c r="C161">
        <v>75</v>
      </c>
    </row>
    <row r="162" spans="1:7" x14ac:dyDescent="0.2">
      <c r="B162" s="64" t="s">
        <v>110</v>
      </c>
      <c r="C162">
        <v>463</v>
      </c>
    </row>
    <row r="163" spans="1:7" x14ac:dyDescent="0.2">
      <c r="B163" s="64" t="s">
        <v>110</v>
      </c>
      <c r="C163">
        <v>100</v>
      </c>
    </row>
    <row r="164" spans="1:7" x14ac:dyDescent="0.2">
      <c r="B164" s="64" t="s">
        <v>110</v>
      </c>
      <c r="C164">
        <v>200</v>
      </c>
    </row>
    <row r="165" spans="1:7" x14ac:dyDescent="0.2">
      <c r="B165" s="64" t="s">
        <v>110</v>
      </c>
      <c r="C165">
        <v>150</v>
      </c>
    </row>
    <row r="166" spans="1:7" x14ac:dyDescent="0.2">
      <c r="B166" s="64" t="s">
        <v>110</v>
      </c>
      <c r="C166">
        <v>120</v>
      </c>
    </row>
    <row r="167" spans="1:7" x14ac:dyDescent="0.2">
      <c r="B167" s="64" t="s">
        <v>118</v>
      </c>
      <c r="C167">
        <v>130</v>
      </c>
    </row>
    <row r="168" spans="1:7" x14ac:dyDescent="0.2">
      <c r="B168" t="s">
        <v>118</v>
      </c>
      <c r="D168">
        <v>250</v>
      </c>
    </row>
    <row r="169" spans="1:7" x14ac:dyDescent="0.2">
      <c r="B169" s="64" t="s">
        <v>118</v>
      </c>
      <c r="D169">
        <v>260</v>
      </c>
    </row>
    <row r="170" spans="1:7" x14ac:dyDescent="0.2">
      <c r="B170" s="64" t="s">
        <v>111</v>
      </c>
      <c r="C170">
        <v>235</v>
      </c>
    </row>
    <row r="171" spans="1:7" x14ac:dyDescent="0.2">
      <c r="B171" s="64" t="s">
        <v>111</v>
      </c>
      <c r="C171">
        <v>160</v>
      </c>
    </row>
    <row r="173" spans="1:7" x14ac:dyDescent="0.2">
      <c r="A173" s="64" t="s">
        <v>14</v>
      </c>
      <c r="B173" s="64" t="s">
        <v>107</v>
      </c>
      <c r="C173" s="64" t="s">
        <v>108</v>
      </c>
      <c r="D173" s="64" t="s">
        <v>109</v>
      </c>
      <c r="E173" s="209" t="s">
        <v>112</v>
      </c>
      <c r="F173" s="64" t="s">
        <v>116</v>
      </c>
      <c r="G173" s="64" t="s">
        <v>114</v>
      </c>
    </row>
    <row r="174" spans="1:7" x14ac:dyDescent="0.2">
      <c r="A174" s="233" t="s">
        <v>1</v>
      </c>
      <c r="B174" t="s">
        <v>110</v>
      </c>
      <c r="C174">
        <v>310</v>
      </c>
      <c r="E174" s="210" t="s">
        <v>110</v>
      </c>
      <c r="F174" s="211">
        <v>35</v>
      </c>
      <c r="G174" s="211">
        <v>1612</v>
      </c>
    </row>
    <row r="175" spans="1:7" x14ac:dyDescent="0.2">
      <c r="B175" s="64" t="s">
        <v>110</v>
      </c>
      <c r="C175">
        <v>477</v>
      </c>
      <c r="E175" s="210" t="s">
        <v>118</v>
      </c>
      <c r="F175" s="211">
        <v>1290</v>
      </c>
      <c r="G175" s="211"/>
    </row>
    <row r="176" spans="1:7" x14ac:dyDescent="0.2">
      <c r="B176" s="64" t="s">
        <v>110</v>
      </c>
      <c r="C176">
        <v>375</v>
      </c>
      <c r="E176" s="210" t="s">
        <v>113</v>
      </c>
      <c r="F176" s="211">
        <v>1325</v>
      </c>
      <c r="G176" s="211">
        <v>1612</v>
      </c>
    </row>
    <row r="177" spans="1:7" x14ac:dyDescent="0.2">
      <c r="B177" s="64" t="s">
        <v>110</v>
      </c>
      <c r="C177">
        <v>200</v>
      </c>
    </row>
    <row r="178" spans="1:7" x14ac:dyDescent="0.2">
      <c r="B178" s="64" t="s">
        <v>110</v>
      </c>
      <c r="C178">
        <v>250</v>
      </c>
    </row>
    <row r="179" spans="1:7" x14ac:dyDescent="0.2">
      <c r="B179" s="64" t="s">
        <v>110</v>
      </c>
      <c r="D179" s="64">
        <v>35</v>
      </c>
    </row>
    <row r="180" spans="1:7" x14ac:dyDescent="0.2">
      <c r="B180" t="s">
        <v>118</v>
      </c>
      <c r="D180">
        <v>980</v>
      </c>
    </row>
    <row r="181" spans="1:7" x14ac:dyDescent="0.2">
      <c r="B181" s="64" t="s">
        <v>118</v>
      </c>
      <c r="D181">
        <v>310</v>
      </c>
    </row>
    <row r="183" spans="1:7" x14ac:dyDescent="0.2">
      <c r="A183" s="64" t="s">
        <v>14</v>
      </c>
      <c r="B183" s="64" t="s">
        <v>107</v>
      </c>
      <c r="C183" s="64" t="s">
        <v>108</v>
      </c>
      <c r="D183" s="64" t="s">
        <v>109</v>
      </c>
      <c r="E183" s="209" t="s">
        <v>112</v>
      </c>
      <c r="F183" s="64" t="s">
        <v>116</v>
      </c>
      <c r="G183" s="64" t="s">
        <v>114</v>
      </c>
    </row>
    <row r="184" spans="1:7" x14ac:dyDescent="0.2">
      <c r="A184" s="233" t="s">
        <v>8</v>
      </c>
      <c r="B184" t="s">
        <v>110</v>
      </c>
      <c r="C184">
        <v>150</v>
      </c>
      <c r="E184" s="210" t="s">
        <v>110</v>
      </c>
      <c r="F184" s="211"/>
      <c r="G184" s="211">
        <v>2450</v>
      </c>
    </row>
    <row r="185" spans="1:7" x14ac:dyDescent="0.2">
      <c r="B185" s="64" t="s">
        <v>110</v>
      </c>
      <c r="C185">
        <v>250</v>
      </c>
      <c r="E185" s="210" t="s">
        <v>111</v>
      </c>
      <c r="F185" s="211"/>
      <c r="G185" s="211">
        <v>1210</v>
      </c>
    </row>
    <row r="186" spans="1:7" x14ac:dyDescent="0.2">
      <c r="B186" s="64" t="s">
        <v>110</v>
      </c>
      <c r="C186" s="235">
        <v>200</v>
      </c>
      <c r="E186" s="210" t="s">
        <v>118</v>
      </c>
      <c r="F186" s="211">
        <v>980</v>
      </c>
      <c r="G186" s="211">
        <v>185</v>
      </c>
    </row>
    <row r="187" spans="1:7" x14ac:dyDescent="0.2">
      <c r="B187" s="64" t="s">
        <v>110</v>
      </c>
      <c r="C187">
        <v>197</v>
      </c>
      <c r="E187" s="210" t="s">
        <v>113</v>
      </c>
      <c r="F187" s="211">
        <v>980</v>
      </c>
      <c r="G187" s="211">
        <v>3845</v>
      </c>
    </row>
    <row r="188" spans="1:7" x14ac:dyDescent="0.2">
      <c r="B188" s="64" t="s">
        <v>110</v>
      </c>
      <c r="C188">
        <v>500</v>
      </c>
    </row>
    <row r="189" spans="1:7" x14ac:dyDescent="0.2">
      <c r="B189" s="64" t="s">
        <v>110</v>
      </c>
      <c r="C189">
        <v>200</v>
      </c>
    </row>
    <row r="190" spans="1:7" x14ac:dyDescent="0.2">
      <c r="B190" s="64" t="s">
        <v>110</v>
      </c>
      <c r="C190">
        <v>53</v>
      </c>
    </row>
    <row r="191" spans="1:7" x14ac:dyDescent="0.2">
      <c r="B191" s="64" t="s">
        <v>110</v>
      </c>
      <c r="C191">
        <v>40</v>
      </c>
    </row>
    <row r="192" spans="1:7" x14ac:dyDescent="0.2">
      <c r="B192" s="64" t="s">
        <v>110</v>
      </c>
      <c r="C192">
        <v>300</v>
      </c>
    </row>
    <row r="193" spans="1:7" x14ac:dyDescent="0.2">
      <c r="B193" s="64" t="s">
        <v>110</v>
      </c>
      <c r="C193">
        <v>50</v>
      </c>
    </row>
    <row r="194" spans="1:7" s="64" customFormat="1" x14ac:dyDescent="0.2">
      <c r="B194" s="64" t="s">
        <v>110</v>
      </c>
      <c r="C194" s="64">
        <v>100</v>
      </c>
    </row>
    <row r="195" spans="1:7" s="64" customFormat="1" x14ac:dyDescent="0.2">
      <c r="B195" s="64" t="s">
        <v>110</v>
      </c>
      <c r="C195" s="64">
        <v>410</v>
      </c>
    </row>
    <row r="196" spans="1:7" x14ac:dyDescent="0.2">
      <c r="B196" s="64" t="s">
        <v>118</v>
      </c>
      <c r="C196">
        <v>185</v>
      </c>
    </row>
    <row r="197" spans="1:7" x14ac:dyDescent="0.2">
      <c r="B197" s="64" t="s">
        <v>118</v>
      </c>
      <c r="D197">
        <v>350</v>
      </c>
    </row>
    <row r="198" spans="1:7" x14ac:dyDescent="0.2">
      <c r="B198" s="64" t="s">
        <v>118</v>
      </c>
      <c r="D198">
        <v>630</v>
      </c>
    </row>
    <row r="199" spans="1:7" x14ac:dyDescent="0.2">
      <c r="B199" t="s">
        <v>111</v>
      </c>
      <c r="C199">
        <v>760</v>
      </c>
    </row>
    <row r="200" spans="1:7" x14ac:dyDescent="0.2">
      <c r="B200" s="64" t="s">
        <v>111</v>
      </c>
      <c r="C200">
        <v>270</v>
      </c>
    </row>
    <row r="201" spans="1:7" x14ac:dyDescent="0.2">
      <c r="B201" s="64" t="s">
        <v>111</v>
      </c>
      <c r="C201">
        <v>180</v>
      </c>
    </row>
    <row r="203" spans="1:7" x14ac:dyDescent="0.2">
      <c r="A203" s="64" t="s">
        <v>14</v>
      </c>
      <c r="B203" s="64" t="s">
        <v>107</v>
      </c>
      <c r="C203" s="64" t="s">
        <v>108</v>
      </c>
      <c r="D203" s="64" t="s">
        <v>109</v>
      </c>
      <c r="E203" s="209" t="s">
        <v>112</v>
      </c>
      <c r="F203" s="64" t="s">
        <v>115</v>
      </c>
      <c r="G203" s="64" t="s">
        <v>114</v>
      </c>
    </row>
    <row r="204" spans="1:7" x14ac:dyDescent="0.2">
      <c r="A204" s="233" t="s">
        <v>5</v>
      </c>
      <c r="B204" t="s">
        <v>110</v>
      </c>
      <c r="C204">
        <v>65</v>
      </c>
      <c r="E204" s="210" t="s">
        <v>110</v>
      </c>
      <c r="F204" s="211">
        <v>50</v>
      </c>
      <c r="G204" s="211">
        <v>1647</v>
      </c>
    </row>
    <row r="205" spans="1:7" x14ac:dyDescent="0.2">
      <c r="B205" s="64" t="s">
        <v>110</v>
      </c>
      <c r="C205">
        <v>95</v>
      </c>
      <c r="E205" s="210" t="s">
        <v>111</v>
      </c>
      <c r="F205" s="211"/>
      <c r="G205" s="211">
        <v>1406</v>
      </c>
    </row>
    <row r="206" spans="1:7" x14ac:dyDescent="0.2">
      <c r="B206" s="64" t="s">
        <v>110</v>
      </c>
      <c r="C206">
        <v>75</v>
      </c>
      <c r="E206" s="210" t="s">
        <v>118</v>
      </c>
      <c r="F206" s="211">
        <v>1515</v>
      </c>
      <c r="G206" s="211">
        <v>180</v>
      </c>
    </row>
    <row r="207" spans="1:7" x14ac:dyDescent="0.2">
      <c r="B207" s="64" t="s">
        <v>110</v>
      </c>
      <c r="C207">
        <v>25</v>
      </c>
      <c r="E207" s="210" t="s">
        <v>113</v>
      </c>
      <c r="F207" s="211">
        <v>1565</v>
      </c>
      <c r="G207" s="211">
        <v>3233</v>
      </c>
    </row>
    <row r="208" spans="1:7" x14ac:dyDescent="0.2">
      <c r="B208" s="64" t="s">
        <v>110</v>
      </c>
      <c r="C208">
        <v>47</v>
      </c>
    </row>
    <row r="209" spans="1:7" x14ac:dyDescent="0.2">
      <c r="B209" s="64" t="s">
        <v>110</v>
      </c>
      <c r="C209">
        <v>30</v>
      </c>
    </row>
    <row r="210" spans="1:7" x14ac:dyDescent="0.2">
      <c r="B210" s="64" t="s">
        <v>110</v>
      </c>
      <c r="C210">
        <v>350</v>
      </c>
    </row>
    <row r="211" spans="1:7" x14ac:dyDescent="0.2">
      <c r="B211" s="64" t="s">
        <v>110</v>
      </c>
      <c r="C211">
        <v>100</v>
      </c>
    </row>
    <row r="212" spans="1:7" x14ac:dyDescent="0.2">
      <c r="B212" s="64" t="s">
        <v>110</v>
      </c>
      <c r="C212">
        <v>100</v>
      </c>
    </row>
    <row r="213" spans="1:7" x14ac:dyDescent="0.2">
      <c r="B213" s="64" t="s">
        <v>110</v>
      </c>
      <c r="C213">
        <v>400</v>
      </c>
    </row>
    <row r="214" spans="1:7" x14ac:dyDescent="0.2">
      <c r="B214" s="64" t="s">
        <v>110</v>
      </c>
      <c r="C214">
        <v>250</v>
      </c>
    </row>
    <row r="215" spans="1:7" x14ac:dyDescent="0.2">
      <c r="B215" s="64" t="s">
        <v>110</v>
      </c>
      <c r="C215">
        <v>110</v>
      </c>
    </row>
    <row r="216" spans="1:7" x14ac:dyDescent="0.2">
      <c r="B216" s="64" t="s">
        <v>110</v>
      </c>
      <c r="D216">
        <v>50</v>
      </c>
    </row>
    <row r="217" spans="1:7" x14ac:dyDescent="0.2">
      <c r="B217" t="s">
        <v>118</v>
      </c>
      <c r="C217">
        <v>180</v>
      </c>
    </row>
    <row r="218" spans="1:7" x14ac:dyDescent="0.2">
      <c r="B218" s="64" t="s">
        <v>118</v>
      </c>
      <c r="D218">
        <v>680</v>
      </c>
    </row>
    <row r="219" spans="1:7" x14ac:dyDescent="0.2">
      <c r="B219" s="64" t="s">
        <v>118</v>
      </c>
      <c r="D219">
        <v>835</v>
      </c>
    </row>
    <row r="220" spans="1:7" x14ac:dyDescent="0.2">
      <c r="B220" s="64" t="s">
        <v>111</v>
      </c>
      <c r="C220">
        <v>845</v>
      </c>
    </row>
    <row r="221" spans="1:7" x14ac:dyDescent="0.2">
      <c r="B221" s="64" t="s">
        <v>111</v>
      </c>
      <c r="C221">
        <v>561</v>
      </c>
    </row>
    <row r="223" spans="1:7" x14ac:dyDescent="0.2">
      <c r="A223" s="64" t="s">
        <v>14</v>
      </c>
      <c r="B223" s="64" t="s">
        <v>107</v>
      </c>
      <c r="C223" s="64" t="s">
        <v>108</v>
      </c>
      <c r="D223" s="64" t="s">
        <v>109</v>
      </c>
      <c r="E223" s="209" t="s">
        <v>112</v>
      </c>
      <c r="F223" s="64" t="s">
        <v>115</v>
      </c>
      <c r="G223" s="64" t="s">
        <v>114</v>
      </c>
    </row>
    <row r="224" spans="1:7" x14ac:dyDescent="0.2">
      <c r="A224" s="233" t="s">
        <v>9</v>
      </c>
      <c r="B224" t="s">
        <v>110</v>
      </c>
      <c r="C224">
        <v>300</v>
      </c>
      <c r="E224" s="210" t="s">
        <v>110</v>
      </c>
      <c r="F224" s="211">
        <v>5</v>
      </c>
      <c r="G224" s="211">
        <v>1358</v>
      </c>
    </row>
    <row r="225" spans="1:12" x14ac:dyDescent="0.2">
      <c r="B225" s="64" t="s">
        <v>110</v>
      </c>
      <c r="C225">
        <v>15</v>
      </c>
      <c r="E225" s="210" t="s">
        <v>111</v>
      </c>
      <c r="F225" s="211"/>
      <c r="G225" s="211">
        <v>400</v>
      </c>
    </row>
    <row r="226" spans="1:12" x14ac:dyDescent="0.2">
      <c r="B226" s="64" t="s">
        <v>110</v>
      </c>
      <c r="C226">
        <v>85</v>
      </c>
      <c r="E226" s="210" t="s">
        <v>118</v>
      </c>
      <c r="F226" s="211">
        <v>390</v>
      </c>
      <c r="G226" s="211">
        <v>80</v>
      </c>
    </row>
    <row r="227" spans="1:12" x14ac:dyDescent="0.2">
      <c r="B227" s="64" t="s">
        <v>110</v>
      </c>
      <c r="C227">
        <v>70</v>
      </c>
      <c r="E227" s="210" t="s">
        <v>113</v>
      </c>
      <c r="F227" s="211">
        <v>395</v>
      </c>
      <c r="G227" s="211">
        <v>1838</v>
      </c>
    </row>
    <row r="228" spans="1:12" x14ac:dyDescent="0.2">
      <c r="B228" s="64" t="s">
        <v>110</v>
      </c>
      <c r="C228">
        <v>225</v>
      </c>
    </row>
    <row r="229" spans="1:12" x14ac:dyDescent="0.2">
      <c r="B229" s="64" t="s">
        <v>110</v>
      </c>
      <c r="C229">
        <v>500</v>
      </c>
    </row>
    <row r="230" spans="1:12" x14ac:dyDescent="0.2">
      <c r="B230" s="64" t="s">
        <v>110</v>
      </c>
      <c r="C230">
        <v>163</v>
      </c>
    </row>
    <row r="231" spans="1:12" x14ac:dyDescent="0.2">
      <c r="B231" s="64" t="s">
        <v>110</v>
      </c>
      <c r="D231">
        <v>5</v>
      </c>
    </row>
    <row r="232" spans="1:12" x14ac:dyDescent="0.2">
      <c r="B232" t="s">
        <v>118</v>
      </c>
      <c r="C232">
        <v>80</v>
      </c>
    </row>
    <row r="233" spans="1:12" x14ac:dyDescent="0.2">
      <c r="B233" s="64" t="s">
        <v>118</v>
      </c>
      <c r="D233">
        <v>250</v>
      </c>
    </row>
    <row r="234" spans="1:12" x14ac:dyDescent="0.2">
      <c r="B234" s="64" t="s">
        <v>118</v>
      </c>
      <c r="D234">
        <v>140</v>
      </c>
    </row>
    <row r="235" spans="1:12" x14ac:dyDescent="0.2">
      <c r="B235" s="64" t="s">
        <v>111</v>
      </c>
      <c r="C235">
        <v>240</v>
      </c>
    </row>
    <row r="236" spans="1:12" x14ac:dyDescent="0.2">
      <c r="B236" s="64" t="s">
        <v>111</v>
      </c>
      <c r="C236">
        <v>160</v>
      </c>
    </row>
    <row r="238" spans="1:12" x14ac:dyDescent="0.2">
      <c r="A238" s="64" t="s">
        <v>14</v>
      </c>
      <c r="B238" s="64" t="s">
        <v>107</v>
      </c>
      <c r="C238" s="64" t="s">
        <v>108</v>
      </c>
      <c r="D238" s="64" t="s">
        <v>109</v>
      </c>
      <c r="E238" s="209" t="s">
        <v>112</v>
      </c>
      <c r="F238" s="64" t="s">
        <v>115</v>
      </c>
      <c r="G238" s="64" t="s">
        <v>114</v>
      </c>
      <c r="I238" s="64"/>
      <c r="J238" s="210"/>
      <c r="K238" s="210"/>
      <c r="L238" s="210"/>
    </row>
    <row r="239" spans="1:12" x14ac:dyDescent="0.2">
      <c r="A239" s="233" t="s">
        <v>15</v>
      </c>
      <c r="B239" s="64" t="s">
        <v>110</v>
      </c>
      <c r="C239">
        <v>125</v>
      </c>
      <c r="E239" s="210" t="s">
        <v>111</v>
      </c>
      <c r="F239" s="211"/>
      <c r="G239" s="211">
        <v>6884</v>
      </c>
      <c r="I239" s="64"/>
      <c r="J239" s="211"/>
      <c r="K239" s="211"/>
      <c r="L239" s="211"/>
    </row>
    <row r="240" spans="1:12" x14ac:dyDescent="0.2">
      <c r="B240" s="64" t="s">
        <v>110</v>
      </c>
      <c r="C240">
        <v>3000</v>
      </c>
      <c r="E240" s="210" t="s">
        <v>110</v>
      </c>
      <c r="F240" s="211"/>
      <c r="G240" s="211">
        <v>6915</v>
      </c>
      <c r="I240" s="64"/>
      <c r="J240" s="211"/>
      <c r="K240" s="211"/>
      <c r="L240" s="211"/>
    </row>
    <row r="241" spans="2:7" x14ac:dyDescent="0.2">
      <c r="B241" s="64" t="s">
        <v>110</v>
      </c>
      <c r="C241">
        <v>2390</v>
      </c>
      <c r="E241" s="210" t="s">
        <v>118</v>
      </c>
      <c r="F241" s="211">
        <v>540</v>
      </c>
      <c r="G241" s="211"/>
    </row>
    <row r="242" spans="2:7" x14ac:dyDescent="0.2">
      <c r="B242" s="64" t="s">
        <v>110</v>
      </c>
      <c r="C242">
        <v>1400</v>
      </c>
      <c r="E242" s="210" t="s">
        <v>113</v>
      </c>
      <c r="F242" s="211">
        <v>540</v>
      </c>
      <c r="G242" s="211">
        <v>13799</v>
      </c>
    </row>
    <row r="243" spans="2:7" x14ac:dyDescent="0.2">
      <c r="B243" s="64" t="s">
        <v>118</v>
      </c>
      <c r="D243">
        <v>540</v>
      </c>
    </row>
    <row r="244" spans="2:7" x14ac:dyDescent="0.2">
      <c r="B244" s="64" t="s">
        <v>111</v>
      </c>
      <c r="C244">
        <v>6884</v>
      </c>
    </row>
  </sheetData>
  <pageMargins left="0.7" right="0.7" top="0.75" bottom="0.75" header="0.3" footer="0.3"/>
  <pageSetup orientation="portrait" horizontalDpi="300" verticalDpi="0"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47"/>
  <sheetViews>
    <sheetView rightToLeft="1" view="pageBreakPreview" topLeftCell="A14" zoomScale="90" zoomScaleNormal="100" zoomScaleSheetLayoutView="90" workbookViewId="0">
      <selection activeCell="B31" sqref="B31:I31"/>
    </sheetView>
  </sheetViews>
  <sheetFormatPr defaultRowHeight="12.75" x14ac:dyDescent="0.2"/>
  <cols>
    <col min="1" max="1" width="9.140625" style="241"/>
    <col min="2" max="2" width="13.5703125" customWidth="1"/>
    <col min="3" max="3" width="11.42578125" customWidth="1"/>
    <col min="4" max="4" width="20.42578125" style="22" customWidth="1"/>
    <col min="5" max="5" width="19.42578125" style="22" customWidth="1"/>
    <col min="6" max="6" width="8.140625" style="22" customWidth="1"/>
    <col min="7" max="7" width="0.85546875" style="26" customWidth="1"/>
    <col min="8" max="8" width="19.140625" customWidth="1"/>
    <col min="9" max="9" width="15.140625" customWidth="1"/>
    <col min="10" max="10" width="27.140625" customWidth="1"/>
  </cols>
  <sheetData>
    <row r="1" spans="1:21" ht="28.5" customHeight="1" x14ac:dyDescent="0.2">
      <c r="B1" s="261" t="s">
        <v>128</v>
      </c>
      <c r="C1" s="261"/>
      <c r="D1" s="261"/>
      <c r="E1" s="261"/>
      <c r="F1" s="261"/>
      <c r="G1" s="261"/>
      <c r="H1" s="261"/>
      <c r="I1" s="261"/>
    </row>
    <row r="2" spans="1:21" s="12" customFormat="1" ht="26.25" customHeight="1" thickBot="1" x14ac:dyDescent="0.25">
      <c r="A2" s="241"/>
      <c r="B2" s="51" t="s">
        <v>88</v>
      </c>
      <c r="C2" s="13"/>
      <c r="D2" s="267"/>
      <c r="E2" s="267"/>
      <c r="F2" s="23"/>
      <c r="G2" s="27"/>
      <c r="H2" s="23"/>
      <c r="I2" s="205" t="s">
        <v>28</v>
      </c>
    </row>
    <row r="3" spans="1:21" ht="19.5" customHeight="1" thickTop="1" x14ac:dyDescent="0.2">
      <c r="B3" s="254" t="s">
        <v>14</v>
      </c>
      <c r="C3" s="254" t="s">
        <v>27</v>
      </c>
      <c r="D3" s="256" t="s">
        <v>64</v>
      </c>
      <c r="E3" s="256"/>
      <c r="F3" s="256"/>
      <c r="G3" s="256"/>
      <c r="H3" s="256"/>
      <c r="I3" s="264" t="s">
        <v>65</v>
      </c>
    </row>
    <row r="4" spans="1:21" ht="22.5" customHeight="1" x14ac:dyDescent="0.2">
      <c r="B4" s="262"/>
      <c r="C4" s="262"/>
      <c r="D4" s="263" t="s">
        <v>154</v>
      </c>
      <c r="E4" s="263"/>
      <c r="F4" s="263"/>
      <c r="G4" s="68"/>
      <c r="H4" s="268" t="s">
        <v>137</v>
      </c>
      <c r="I4" s="265"/>
    </row>
    <row r="5" spans="1:21" ht="30.75" customHeight="1" x14ac:dyDescent="0.2">
      <c r="B5" s="262"/>
      <c r="C5" s="255"/>
      <c r="D5" s="70" t="s">
        <v>135</v>
      </c>
      <c r="E5" s="70" t="s">
        <v>136</v>
      </c>
      <c r="F5" s="70" t="s">
        <v>0</v>
      </c>
      <c r="G5" s="69"/>
      <c r="H5" s="269"/>
      <c r="I5" s="266"/>
    </row>
    <row r="6" spans="1:21" s="5" customFormat="1" ht="18.95" customHeight="1" x14ac:dyDescent="0.2">
      <c r="A6" s="242" t="s">
        <v>134</v>
      </c>
      <c r="B6" s="30" t="s">
        <v>15</v>
      </c>
      <c r="C6" s="37" t="s">
        <v>95</v>
      </c>
      <c r="D6" s="152">
        <v>35</v>
      </c>
      <c r="E6" s="78">
        <v>0</v>
      </c>
      <c r="F6" s="152">
        <v>35</v>
      </c>
      <c r="G6" s="37"/>
      <c r="H6" s="177">
        <v>198</v>
      </c>
      <c r="I6" s="152">
        <f>F6+H6</f>
        <v>233</v>
      </c>
      <c r="J6" s="41"/>
    </row>
    <row r="7" spans="1:21" s="5" customFormat="1" ht="18.95" customHeight="1" x14ac:dyDescent="0.2">
      <c r="A7" s="243" t="s">
        <v>133</v>
      </c>
      <c r="B7" s="114" t="s">
        <v>66</v>
      </c>
      <c r="C7" s="150">
        <v>638220</v>
      </c>
      <c r="D7" s="153">
        <v>3294</v>
      </c>
      <c r="E7" s="78">
        <v>0</v>
      </c>
      <c r="F7" s="151">
        <f>E7+D7</f>
        <v>3294</v>
      </c>
      <c r="G7" s="128"/>
      <c r="H7" s="178">
        <v>968</v>
      </c>
      <c r="I7" s="150">
        <f>H7+F7+C7</f>
        <v>642482</v>
      </c>
      <c r="J7" s="41"/>
      <c r="O7" s="51"/>
      <c r="P7" s="51"/>
      <c r="Q7" s="51"/>
      <c r="R7" s="51"/>
      <c r="S7" s="51"/>
      <c r="T7" s="51"/>
      <c r="U7" s="51"/>
    </row>
    <row r="8" spans="1:21" s="5" customFormat="1" ht="18.95" customHeight="1" x14ac:dyDescent="0.2">
      <c r="A8" s="242" t="s">
        <v>134</v>
      </c>
      <c r="B8" s="25" t="s">
        <v>2</v>
      </c>
      <c r="C8" s="50" t="s">
        <v>95</v>
      </c>
      <c r="D8" s="151">
        <v>644</v>
      </c>
      <c r="E8" s="78">
        <v>0</v>
      </c>
      <c r="F8" s="151">
        <v>644</v>
      </c>
      <c r="G8" s="50"/>
      <c r="H8" s="178">
        <v>25</v>
      </c>
      <c r="I8" s="150">
        <f>H8+F8</f>
        <v>669</v>
      </c>
      <c r="J8" s="41"/>
    </row>
    <row r="9" spans="1:21" s="5" customFormat="1" ht="18.95" customHeight="1" x14ac:dyDescent="0.2">
      <c r="A9" s="242" t="s">
        <v>134</v>
      </c>
      <c r="B9" s="31" t="s">
        <v>26</v>
      </c>
      <c r="C9" s="155">
        <v>0</v>
      </c>
      <c r="D9" s="153">
        <v>0</v>
      </c>
      <c r="E9" s="78">
        <v>0</v>
      </c>
      <c r="F9" s="153">
        <v>0</v>
      </c>
      <c r="G9" s="50"/>
      <c r="H9" s="39">
        <v>664</v>
      </c>
      <c r="I9" s="150">
        <f t="shared" ref="I9:I20" si="0">H9+F9+C9</f>
        <v>664</v>
      </c>
      <c r="J9" s="41"/>
    </row>
    <row r="10" spans="1:21" s="5" customFormat="1" ht="18.95" customHeight="1" x14ac:dyDescent="0.2">
      <c r="A10" s="242" t="s">
        <v>134</v>
      </c>
      <c r="B10" s="25" t="s">
        <v>3</v>
      </c>
      <c r="C10" s="155">
        <v>0</v>
      </c>
      <c r="D10" s="151">
        <v>3390</v>
      </c>
      <c r="E10" s="78">
        <v>10</v>
      </c>
      <c r="F10" s="151">
        <f>D10+E10</f>
        <v>3400</v>
      </c>
      <c r="G10" s="50"/>
      <c r="H10" s="78">
        <v>0</v>
      </c>
      <c r="I10" s="150">
        <f t="shared" si="0"/>
        <v>3400</v>
      </c>
      <c r="J10" s="40"/>
    </row>
    <row r="11" spans="1:21" s="5" customFormat="1" ht="18.95" customHeight="1" x14ac:dyDescent="0.2">
      <c r="A11" s="242" t="s">
        <v>134</v>
      </c>
      <c r="B11" s="25" t="s">
        <v>4</v>
      </c>
      <c r="C11" s="155">
        <v>0</v>
      </c>
      <c r="D11" s="153">
        <v>0</v>
      </c>
      <c r="E11" s="78">
        <v>0</v>
      </c>
      <c r="F11" s="153">
        <v>0</v>
      </c>
      <c r="G11" s="50"/>
      <c r="H11" s="178">
        <v>1821</v>
      </c>
      <c r="I11" s="150">
        <f t="shared" si="0"/>
        <v>1821</v>
      </c>
      <c r="J11" s="43"/>
    </row>
    <row r="12" spans="1:21" s="5" customFormat="1" ht="18.95" customHeight="1" x14ac:dyDescent="0.2">
      <c r="A12" s="242" t="s">
        <v>134</v>
      </c>
      <c r="B12" s="25" t="s">
        <v>5</v>
      </c>
      <c r="C12" s="155">
        <v>0</v>
      </c>
      <c r="D12" s="153">
        <v>0</v>
      </c>
      <c r="E12" s="78">
        <v>0</v>
      </c>
      <c r="F12" s="153">
        <v>0</v>
      </c>
      <c r="G12" s="50"/>
      <c r="H12" s="39">
        <v>237</v>
      </c>
      <c r="I12" s="150">
        <f t="shared" si="0"/>
        <v>237</v>
      </c>
      <c r="J12" s="43"/>
    </row>
    <row r="13" spans="1:21" s="5" customFormat="1" ht="18.95" customHeight="1" x14ac:dyDescent="0.2">
      <c r="A13" s="242" t="s">
        <v>134</v>
      </c>
      <c r="B13" s="25" t="s">
        <v>6</v>
      </c>
      <c r="C13" s="155">
        <v>0</v>
      </c>
      <c r="D13" s="155">
        <v>10672</v>
      </c>
      <c r="E13" s="139">
        <v>10</v>
      </c>
      <c r="F13" s="155">
        <f>SUM(D13:E13)</f>
        <v>10682</v>
      </c>
      <c r="G13" s="50"/>
      <c r="H13" s="39">
        <v>100</v>
      </c>
      <c r="I13" s="150">
        <f t="shared" si="0"/>
        <v>10782</v>
      </c>
      <c r="J13" s="42"/>
    </row>
    <row r="14" spans="1:21" s="5" customFormat="1" ht="18.95" customHeight="1" x14ac:dyDescent="0.2">
      <c r="A14" s="242" t="s">
        <v>134</v>
      </c>
      <c r="B14" s="31" t="s">
        <v>7</v>
      </c>
      <c r="C14" s="155">
        <v>0</v>
      </c>
      <c r="D14" s="153">
        <v>0</v>
      </c>
      <c r="E14" s="78">
        <v>0</v>
      </c>
      <c r="F14" s="153">
        <v>0</v>
      </c>
      <c r="G14" s="50"/>
      <c r="H14" s="39">
        <v>140</v>
      </c>
      <c r="I14" s="150">
        <f t="shared" si="0"/>
        <v>140</v>
      </c>
      <c r="J14" s="43"/>
      <c r="L14" s="5" t="s">
        <v>76</v>
      </c>
    </row>
    <row r="15" spans="1:21" s="5" customFormat="1" ht="18.95" customHeight="1" x14ac:dyDescent="0.2">
      <c r="A15" s="242" t="s">
        <v>134</v>
      </c>
      <c r="B15" s="25" t="s">
        <v>8</v>
      </c>
      <c r="C15" s="155">
        <v>0</v>
      </c>
      <c r="D15" s="153">
        <v>0</v>
      </c>
      <c r="E15" s="78">
        <v>0</v>
      </c>
      <c r="F15" s="153">
        <v>0</v>
      </c>
      <c r="G15" s="50"/>
      <c r="H15" s="39">
        <v>658</v>
      </c>
      <c r="I15" s="150">
        <f t="shared" si="0"/>
        <v>658</v>
      </c>
      <c r="J15" s="43"/>
    </row>
    <row r="16" spans="1:21" s="5" customFormat="1" ht="18.95" customHeight="1" x14ac:dyDescent="0.2">
      <c r="A16" s="242" t="s">
        <v>134</v>
      </c>
      <c r="B16" s="25" t="s">
        <v>9</v>
      </c>
      <c r="C16" s="155">
        <v>0</v>
      </c>
      <c r="D16" s="153">
        <v>0</v>
      </c>
      <c r="E16" s="78">
        <v>0</v>
      </c>
      <c r="F16" s="153">
        <v>0</v>
      </c>
      <c r="G16" s="50"/>
      <c r="H16" s="39">
        <v>820</v>
      </c>
      <c r="I16" s="150">
        <f t="shared" si="0"/>
        <v>820</v>
      </c>
      <c r="J16" s="43"/>
    </row>
    <row r="17" spans="1:14" s="5" customFormat="1" ht="18.95" customHeight="1" x14ac:dyDescent="0.2">
      <c r="A17" s="242" t="s">
        <v>134</v>
      </c>
      <c r="B17" s="25" t="s">
        <v>10</v>
      </c>
      <c r="C17" s="155">
        <v>0</v>
      </c>
      <c r="D17" s="153">
        <v>0</v>
      </c>
      <c r="E17" s="78">
        <v>0</v>
      </c>
      <c r="F17" s="153">
        <v>0</v>
      </c>
      <c r="G17" s="50"/>
      <c r="H17" s="78">
        <v>0</v>
      </c>
      <c r="I17" s="153">
        <f t="shared" si="0"/>
        <v>0</v>
      </c>
      <c r="J17" s="11"/>
    </row>
    <row r="18" spans="1:14" s="5" customFormat="1" ht="18.95" customHeight="1" x14ac:dyDescent="0.2">
      <c r="A18" s="242" t="s">
        <v>134</v>
      </c>
      <c r="B18" s="25" t="s">
        <v>11</v>
      </c>
      <c r="C18" s="155">
        <v>0</v>
      </c>
      <c r="D18" s="153">
        <v>0</v>
      </c>
      <c r="E18" s="78">
        <v>0</v>
      </c>
      <c r="F18" s="153">
        <v>0</v>
      </c>
      <c r="G18" s="50"/>
      <c r="H18" s="78">
        <v>0</v>
      </c>
      <c r="I18" s="153">
        <f t="shared" si="0"/>
        <v>0</v>
      </c>
      <c r="J18" s="42"/>
    </row>
    <row r="19" spans="1:14" s="5" customFormat="1" ht="18.95" customHeight="1" x14ac:dyDescent="0.2">
      <c r="A19" s="242" t="s">
        <v>134</v>
      </c>
      <c r="B19" s="25" t="s">
        <v>12</v>
      </c>
      <c r="C19" s="155">
        <v>0</v>
      </c>
      <c r="D19" s="153">
        <v>0</v>
      </c>
      <c r="E19" s="78">
        <v>0</v>
      </c>
      <c r="F19" s="153">
        <v>0</v>
      </c>
      <c r="G19" s="50"/>
      <c r="H19" s="150">
        <v>250</v>
      </c>
      <c r="I19" s="150">
        <f t="shared" si="0"/>
        <v>250</v>
      </c>
      <c r="J19" s="43"/>
    </row>
    <row r="20" spans="1:14" s="5" customFormat="1" ht="18.95" customHeight="1" x14ac:dyDescent="0.2">
      <c r="A20" s="242" t="s">
        <v>134</v>
      </c>
      <c r="B20" s="67" t="s">
        <v>13</v>
      </c>
      <c r="C20" s="192">
        <v>0</v>
      </c>
      <c r="D20" s="154">
        <v>0</v>
      </c>
      <c r="E20" s="79">
        <v>0</v>
      </c>
      <c r="F20" s="154">
        <v>0</v>
      </c>
      <c r="G20" s="129"/>
      <c r="H20" s="179">
        <v>270</v>
      </c>
      <c r="I20" s="179">
        <f t="shared" si="0"/>
        <v>270</v>
      </c>
      <c r="J20" s="43"/>
    </row>
    <row r="21" spans="1:14" s="5" customFormat="1" ht="18.95" customHeight="1" thickBot="1" x14ac:dyDescent="0.25">
      <c r="A21" s="242" t="s">
        <v>134</v>
      </c>
      <c r="B21" s="193" t="s">
        <v>32</v>
      </c>
      <c r="C21" s="194">
        <f>SUM(C9:C20)+C7</f>
        <v>638220</v>
      </c>
      <c r="D21" s="194">
        <f>SUM(D6:D20)</f>
        <v>18035</v>
      </c>
      <c r="E21" s="195">
        <f>SUM(E6:E20)</f>
        <v>20</v>
      </c>
      <c r="F21" s="194">
        <f>SUM(F6:F20)</f>
        <v>18055</v>
      </c>
      <c r="G21" s="196"/>
      <c r="H21" s="197">
        <f>SUM(H6:H20)</f>
        <v>6151</v>
      </c>
      <c r="I21" s="194">
        <f>SUM(I6:I20)</f>
        <v>662426</v>
      </c>
      <c r="J21" s="41"/>
    </row>
    <row r="22" spans="1:14" s="5" customFormat="1" ht="18.95" customHeight="1" thickTop="1" thickBot="1" x14ac:dyDescent="0.25">
      <c r="A22" s="242"/>
      <c r="B22" s="71" t="s">
        <v>33</v>
      </c>
      <c r="C22" s="156"/>
      <c r="D22" s="72"/>
      <c r="E22" s="72"/>
      <c r="F22" s="156"/>
      <c r="G22" s="72"/>
      <c r="H22" s="73"/>
      <c r="I22" s="74"/>
    </row>
    <row r="23" spans="1:14" s="5" customFormat="1" ht="18.95" customHeight="1" thickTop="1" x14ac:dyDescent="0.2">
      <c r="A23" s="242" t="s">
        <v>134</v>
      </c>
      <c r="B23" s="25" t="s">
        <v>18</v>
      </c>
      <c r="C23" s="150">
        <v>1040908</v>
      </c>
      <c r="D23" s="50" t="s">
        <v>95</v>
      </c>
      <c r="E23" s="50" t="s">
        <v>95</v>
      </c>
      <c r="F23" s="50" t="s">
        <v>95</v>
      </c>
      <c r="G23" s="38"/>
      <c r="H23" s="180">
        <v>8068</v>
      </c>
      <c r="I23" s="151">
        <f>H23+C23</f>
        <v>1048976</v>
      </c>
      <c r="J23" s="41"/>
    </row>
    <row r="24" spans="1:14" s="5" customFormat="1" ht="18.95" customHeight="1" x14ac:dyDescent="0.2">
      <c r="A24" s="242" t="s">
        <v>134</v>
      </c>
      <c r="B24" s="25" t="s">
        <v>38</v>
      </c>
      <c r="C24" s="155">
        <v>570496</v>
      </c>
      <c r="D24" s="248" t="s">
        <v>95</v>
      </c>
      <c r="E24" s="248" t="s">
        <v>95</v>
      </c>
      <c r="F24" s="248" t="s">
        <v>95</v>
      </c>
      <c r="G24" s="50"/>
      <c r="H24" s="139">
        <v>15980</v>
      </c>
      <c r="I24" s="155">
        <f>H24+C24</f>
        <v>586476</v>
      </c>
    </row>
    <row r="25" spans="1:14" s="5" customFormat="1" ht="18.95" customHeight="1" x14ac:dyDescent="0.2">
      <c r="A25" s="242" t="s">
        <v>134</v>
      </c>
      <c r="B25" s="25" t="s">
        <v>17</v>
      </c>
      <c r="C25" s="155">
        <v>543032</v>
      </c>
      <c r="D25" s="248" t="s">
        <v>95</v>
      </c>
      <c r="E25" s="248" t="s">
        <v>95</v>
      </c>
      <c r="F25" s="248" t="s">
        <v>95</v>
      </c>
      <c r="G25" s="50"/>
      <c r="H25" s="150">
        <v>8536</v>
      </c>
      <c r="I25" s="150">
        <f>H25+C25</f>
        <v>551568</v>
      </c>
    </row>
    <row r="26" spans="1:14" s="5" customFormat="1" ht="18.95" customHeight="1" thickBot="1" x14ac:dyDescent="0.25">
      <c r="A26" s="242" t="s">
        <v>134</v>
      </c>
      <c r="B26" s="193" t="s">
        <v>32</v>
      </c>
      <c r="C26" s="194">
        <f>SUM(C23:C25)</f>
        <v>2154436</v>
      </c>
      <c r="D26" s="198" t="s">
        <v>95</v>
      </c>
      <c r="E26" s="198" t="s">
        <v>95</v>
      </c>
      <c r="F26" s="198" t="s">
        <v>95</v>
      </c>
      <c r="G26" s="198"/>
      <c r="H26" s="197">
        <f>SUM(H23:H25)</f>
        <v>32584</v>
      </c>
      <c r="I26" s="194">
        <f>H26+C26</f>
        <v>2187020</v>
      </c>
      <c r="J26" s="41"/>
    </row>
    <row r="27" spans="1:14" s="5" customFormat="1" ht="18.95" customHeight="1" thickTop="1" thickBot="1" x14ac:dyDescent="0.25">
      <c r="A27" s="242" t="s">
        <v>134</v>
      </c>
      <c r="B27" s="95" t="s">
        <v>31</v>
      </c>
      <c r="C27" s="157">
        <f>C26+C21</f>
        <v>2792656</v>
      </c>
      <c r="D27" s="156">
        <f>D21</f>
        <v>18035</v>
      </c>
      <c r="E27" s="96">
        <f>E21</f>
        <v>20</v>
      </c>
      <c r="F27" s="156">
        <f>F21</f>
        <v>18055</v>
      </c>
      <c r="G27" s="74"/>
      <c r="H27" s="181">
        <f>H21+H26</f>
        <v>38735</v>
      </c>
      <c r="I27" s="157">
        <f>C27+F27+H27</f>
        <v>2849446</v>
      </c>
      <c r="J27" s="97"/>
    </row>
    <row r="28" spans="1:14" s="5" customFormat="1" ht="21.75" customHeight="1" thickTop="1" x14ac:dyDescent="0.55000000000000004">
      <c r="A28" s="242"/>
      <c r="B28" s="253" t="s">
        <v>52</v>
      </c>
      <c r="C28" s="253"/>
      <c r="D28" s="253"/>
      <c r="E28" s="253"/>
      <c r="F28" s="6"/>
      <c r="G28" s="6"/>
      <c r="H28" s="6"/>
      <c r="I28" s="42"/>
      <c r="J28" s="11"/>
      <c r="K28" s="11"/>
      <c r="L28" s="11"/>
      <c r="M28" s="11"/>
      <c r="N28" s="11"/>
    </row>
    <row r="29" spans="1:14" s="5" customFormat="1" ht="17.25" customHeight="1" x14ac:dyDescent="0.2">
      <c r="A29" s="242"/>
      <c r="B29" s="253" t="s">
        <v>67</v>
      </c>
      <c r="C29" s="253"/>
      <c r="D29" s="253"/>
      <c r="E29" s="253"/>
      <c r="F29" s="253"/>
      <c r="G29" s="253"/>
      <c r="H29" s="253"/>
      <c r="I29" s="253"/>
      <c r="J29" s="11"/>
      <c r="K29" s="11"/>
      <c r="L29" s="11"/>
      <c r="M29" s="11"/>
      <c r="N29" s="11"/>
    </row>
    <row r="30" spans="1:14" s="5" customFormat="1" ht="18.75" customHeight="1" x14ac:dyDescent="0.2">
      <c r="A30" s="242"/>
      <c r="B30" s="253" t="s">
        <v>153</v>
      </c>
      <c r="C30" s="253"/>
      <c r="D30" s="253"/>
      <c r="E30" s="253"/>
      <c r="F30" s="253"/>
      <c r="G30" s="253"/>
      <c r="H30" s="253"/>
      <c r="I30" s="138"/>
      <c r="J30" s="11"/>
      <c r="K30" s="11"/>
      <c r="L30" s="11"/>
      <c r="M30" s="11"/>
      <c r="N30" s="11"/>
    </row>
    <row r="31" spans="1:14" s="5" customFormat="1" ht="23.25" customHeight="1" x14ac:dyDescent="0.2">
      <c r="A31" s="242"/>
      <c r="B31" s="253" t="s">
        <v>159</v>
      </c>
      <c r="C31" s="253"/>
      <c r="D31" s="253"/>
      <c r="E31" s="253"/>
      <c r="F31" s="253"/>
      <c r="G31" s="253"/>
      <c r="H31" s="253"/>
      <c r="I31" s="253"/>
      <c r="J31" s="11"/>
      <c r="K31" s="11"/>
      <c r="L31" s="11"/>
      <c r="M31" s="11"/>
      <c r="N31" s="11"/>
    </row>
    <row r="32" spans="1:14" s="5" customFormat="1" ht="18.75" customHeight="1" x14ac:dyDescent="0.2">
      <c r="A32" s="242"/>
      <c r="B32" s="270" t="s">
        <v>63</v>
      </c>
      <c r="C32" s="270"/>
      <c r="D32" s="270"/>
      <c r="E32" s="270"/>
      <c r="F32" s="52"/>
      <c r="G32" s="52"/>
      <c r="H32" s="52"/>
      <c r="I32" s="11"/>
    </row>
    <row r="33" spans="1:14" s="5" customFormat="1" ht="11.25" customHeight="1" x14ac:dyDescent="0.2">
      <c r="A33" s="242"/>
      <c r="B33" s="109"/>
      <c r="C33" s="109"/>
      <c r="D33" s="109"/>
      <c r="E33" s="109"/>
      <c r="F33" s="52"/>
      <c r="G33" s="52"/>
      <c r="H33" s="52"/>
      <c r="I33" s="11"/>
    </row>
    <row r="34" spans="1:14" s="17" customFormat="1" ht="14.25" customHeight="1" x14ac:dyDescent="0.2">
      <c r="A34" s="241"/>
      <c r="B34" s="252" t="s">
        <v>39</v>
      </c>
      <c r="C34" s="252"/>
      <c r="D34" s="252"/>
      <c r="E34" s="260">
        <v>12</v>
      </c>
      <c r="F34" s="260"/>
      <c r="G34" s="260"/>
      <c r="H34" s="260"/>
      <c r="I34" s="260"/>
      <c r="J34" s="24"/>
      <c r="K34" s="24"/>
      <c r="L34" s="24"/>
      <c r="M34" s="24"/>
      <c r="N34" s="1"/>
    </row>
    <row r="47" spans="1:14" x14ac:dyDescent="0.2">
      <c r="H47" s="19"/>
    </row>
  </sheetData>
  <mergeCells count="15">
    <mergeCell ref="B34:D34"/>
    <mergeCell ref="E34:I34"/>
    <mergeCell ref="B1:I1"/>
    <mergeCell ref="B3:B5"/>
    <mergeCell ref="C3:C5"/>
    <mergeCell ref="D4:F4"/>
    <mergeCell ref="B28:E28"/>
    <mergeCell ref="D3:H3"/>
    <mergeCell ref="I3:I5"/>
    <mergeCell ref="D2:E2"/>
    <mergeCell ref="H4:H5"/>
    <mergeCell ref="B32:E32"/>
    <mergeCell ref="B29:I29"/>
    <mergeCell ref="B31:I31"/>
    <mergeCell ref="B30:H30"/>
  </mergeCells>
  <phoneticPr fontId="5" type="noConversion"/>
  <printOptions horizontalCentered="1"/>
  <pageMargins left="0.74803149606299213" right="0.74803149606299213" top="0.39370078740157483" bottom="0.15748031496062992" header="0" footer="0"/>
  <pageSetup paperSize="9" scale="8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rightToLeft="1" view="pageBreakPreview" zoomScaleSheetLayoutView="100" workbookViewId="0">
      <selection sqref="A1:E1"/>
    </sheetView>
  </sheetViews>
  <sheetFormatPr defaultRowHeight="12.75" x14ac:dyDescent="0.2"/>
  <cols>
    <col min="1" max="1" width="13.5703125" style="64" customWidth="1"/>
    <col min="2" max="2" width="22.7109375" style="64" customWidth="1"/>
    <col min="3" max="3" width="22.5703125" style="64" customWidth="1"/>
    <col min="4" max="4" width="21.5703125" style="64" customWidth="1"/>
    <col min="5" max="5" width="26.42578125" style="64" customWidth="1"/>
    <col min="6" max="16384" width="9.140625" style="64"/>
  </cols>
  <sheetData>
    <row r="1" spans="1:10" ht="26.25" customHeight="1" x14ac:dyDescent="0.2">
      <c r="A1" s="261" t="s">
        <v>127</v>
      </c>
      <c r="B1" s="261"/>
      <c r="C1" s="261"/>
      <c r="D1" s="261"/>
      <c r="E1" s="261"/>
    </row>
    <row r="2" spans="1:10" ht="21" customHeight="1" thickBot="1" x14ac:dyDescent="0.25">
      <c r="A2" s="51" t="s">
        <v>103</v>
      </c>
      <c r="B2" s="120"/>
      <c r="C2" s="120"/>
      <c r="D2" s="120"/>
      <c r="E2" s="120"/>
    </row>
    <row r="3" spans="1:10" ht="18" customHeight="1" thickTop="1" x14ac:dyDescent="0.2">
      <c r="A3" s="254" t="s">
        <v>71</v>
      </c>
      <c r="B3" s="271" t="s">
        <v>72</v>
      </c>
      <c r="C3" s="271" t="s">
        <v>73</v>
      </c>
      <c r="D3" s="271" t="s">
        <v>74</v>
      </c>
      <c r="E3" s="271" t="s">
        <v>106</v>
      </c>
    </row>
    <row r="4" spans="1:10" ht="15.75" customHeight="1" x14ac:dyDescent="0.2">
      <c r="A4" s="262"/>
      <c r="B4" s="272"/>
      <c r="C4" s="272"/>
      <c r="D4" s="272"/>
      <c r="E4" s="272"/>
    </row>
    <row r="5" spans="1:10" ht="27" customHeight="1" x14ac:dyDescent="0.2">
      <c r="A5" s="262"/>
      <c r="B5" s="273"/>
      <c r="C5" s="273"/>
      <c r="D5" s="273"/>
      <c r="E5" s="273"/>
    </row>
    <row r="6" spans="1:10" s="5" customFormat="1" ht="30" customHeight="1" x14ac:dyDescent="0.2">
      <c r="A6" s="123">
        <v>2011</v>
      </c>
      <c r="B6" s="122">
        <v>5521156</v>
      </c>
      <c r="C6" s="122">
        <f>B6/4</f>
        <v>1380289</v>
      </c>
      <c r="D6" s="122">
        <f>C6/100</f>
        <v>13802.89</v>
      </c>
      <c r="E6" s="125">
        <f>D6/434128*100</f>
        <v>3.1794516824531014</v>
      </c>
    </row>
    <row r="7" spans="1:10" s="5" customFormat="1" ht="30" customHeight="1" x14ac:dyDescent="0.2">
      <c r="A7" s="124">
        <v>2012</v>
      </c>
      <c r="B7" s="121">
        <v>5460881</v>
      </c>
      <c r="C7" s="121">
        <f t="shared" ref="C7:C11" si="0">B7/4</f>
        <v>1365220.25</v>
      </c>
      <c r="D7" s="121">
        <f t="shared" ref="D7:D11" si="1">C7/100</f>
        <v>13652.202499999999</v>
      </c>
      <c r="E7" s="127">
        <f t="shared" ref="E7:E11" si="2">D7/434128*100</f>
        <v>3.1447412974975122</v>
      </c>
      <c r="F7" s="51"/>
      <c r="G7" s="51"/>
      <c r="H7" s="51"/>
      <c r="I7" s="51"/>
      <c r="J7" s="51"/>
    </row>
    <row r="8" spans="1:10" s="5" customFormat="1" ht="30" customHeight="1" x14ac:dyDescent="0.2">
      <c r="A8" s="124">
        <v>2013</v>
      </c>
      <c r="B8" s="121">
        <v>5462011</v>
      </c>
      <c r="C8" s="169">
        <f t="shared" si="0"/>
        <v>1365502.75</v>
      </c>
      <c r="D8" s="121">
        <f t="shared" si="1"/>
        <v>13655.0275</v>
      </c>
      <c r="E8" s="127">
        <f t="shared" si="2"/>
        <v>3.1453920272362068</v>
      </c>
    </row>
    <row r="9" spans="1:10" s="5" customFormat="1" ht="30" customHeight="1" x14ac:dyDescent="0.2">
      <c r="A9" s="124">
        <v>2014</v>
      </c>
      <c r="B9" s="121">
        <v>5462011</v>
      </c>
      <c r="C9" s="121">
        <f t="shared" si="0"/>
        <v>1365502.75</v>
      </c>
      <c r="D9" s="121">
        <f t="shared" si="1"/>
        <v>13655.0275</v>
      </c>
      <c r="E9" s="127">
        <f t="shared" si="2"/>
        <v>3.1453920272362068</v>
      </c>
    </row>
    <row r="10" spans="1:10" s="5" customFormat="1" ht="30" customHeight="1" x14ac:dyDescent="0.2">
      <c r="A10" s="124">
        <v>2015</v>
      </c>
      <c r="B10" s="121">
        <v>5408287</v>
      </c>
      <c r="C10" s="121">
        <f t="shared" si="0"/>
        <v>1352071.75</v>
      </c>
      <c r="D10" s="121">
        <f t="shared" si="1"/>
        <v>13520.717500000001</v>
      </c>
      <c r="E10" s="127">
        <f t="shared" si="2"/>
        <v>3.1144541471639702</v>
      </c>
    </row>
    <row r="11" spans="1:10" s="5" customFormat="1" ht="30" customHeight="1" x14ac:dyDescent="0.2">
      <c r="A11" s="124">
        <v>2016</v>
      </c>
      <c r="B11" s="121">
        <v>5450112</v>
      </c>
      <c r="C11" s="173">
        <f t="shared" si="0"/>
        <v>1362528</v>
      </c>
      <c r="D11" s="173">
        <f t="shared" si="1"/>
        <v>13625.28</v>
      </c>
      <c r="E11" s="127">
        <f t="shared" si="2"/>
        <v>3.1385397855010502</v>
      </c>
    </row>
    <row r="12" spans="1:10" s="5" customFormat="1" ht="30" customHeight="1" x14ac:dyDescent="0.2">
      <c r="A12" s="124">
        <v>2017</v>
      </c>
      <c r="B12" s="212">
        <v>5449942</v>
      </c>
      <c r="C12" s="212">
        <v>1362485.5</v>
      </c>
      <c r="D12" s="212">
        <v>13624.855</v>
      </c>
      <c r="E12" s="127">
        <v>3.1384418881067333</v>
      </c>
    </row>
    <row r="13" spans="1:10" s="5" customFormat="1" ht="30" customHeight="1" x14ac:dyDescent="0.2">
      <c r="A13" s="124">
        <v>2018</v>
      </c>
      <c r="B13" s="212">
        <v>5449290</v>
      </c>
      <c r="C13" s="212">
        <v>1362322.5</v>
      </c>
      <c r="D13" s="212">
        <v>13623.225</v>
      </c>
      <c r="E13" s="127">
        <v>3.1380664228061774</v>
      </c>
    </row>
    <row r="14" spans="1:10" s="5" customFormat="1" ht="30" customHeight="1" x14ac:dyDescent="0.2">
      <c r="A14" s="236">
        <v>2019</v>
      </c>
      <c r="B14" s="232">
        <v>2848448</v>
      </c>
      <c r="C14" s="232">
        <v>712112</v>
      </c>
      <c r="D14" s="232">
        <v>7121.12</v>
      </c>
      <c r="E14" s="237">
        <v>1.6403272767478716</v>
      </c>
    </row>
    <row r="15" spans="1:10" s="5" customFormat="1" ht="30" customHeight="1" thickBot="1" x14ac:dyDescent="0.25">
      <c r="A15" s="221">
        <v>2020</v>
      </c>
      <c r="B15" s="222">
        <v>2849446</v>
      </c>
      <c r="C15" s="222">
        <v>712361.5</v>
      </c>
      <c r="D15" s="222">
        <v>7123.6149999999998</v>
      </c>
      <c r="E15" s="223">
        <v>1.6409019920392141</v>
      </c>
    </row>
    <row r="16" spans="1:10" s="5" customFormat="1" ht="13.5" customHeight="1" thickTop="1" x14ac:dyDescent="0.2">
      <c r="A16" s="160"/>
      <c r="B16" s="40"/>
      <c r="C16" s="40"/>
      <c r="D16" s="40"/>
      <c r="E16" s="126"/>
    </row>
    <row r="17" spans="1:5" s="5" customFormat="1" ht="18" customHeight="1" x14ac:dyDescent="0.2">
      <c r="A17" s="253" t="s">
        <v>86</v>
      </c>
      <c r="B17" s="253"/>
      <c r="C17" s="253"/>
      <c r="D17" s="253"/>
      <c r="E17" s="253"/>
    </row>
    <row r="18" spans="1:5" s="5" customFormat="1" ht="21.75" customHeight="1" x14ac:dyDescent="0.2">
      <c r="A18" s="253" t="s">
        <v>79</v>
      </c>
      <c r="B18" s="253"/>
      <c r="C18" s="253"/>
      <c r="D18" s="253"/>
      <c r="E18" s="253"/>
    </row>
    <row r="19" spans="1:5" s="5" customFormat="1" ht="18" customHeight="1" x14ac:dyDescent="0.2">
      <c r="A19" s="253" t="s">
        <v>78</v>
      </c>
      <c r="B19" s="253"/>
      <c r="C19" s="253"/>
      <c r="D19" s="253"/>
      <c r="E19" s="137"/>
    </row>
    <row r="20" spans="1:5" s="5" customFormat="1" ht="12" customHeight="1" x14ac:dyDescent="0.2">
      <c r="A20" s="147"/>
      <c r="B20" s="147"/>
      <c r="C20" s="147"/>
      <c r="D20" s="147"/>
      <c r="E20" s="137"/>
    </row>
    <row r="21" spans="1:5" s="5" customFormat="1" ht="21.75" customHeight="1" x14ac:dyDescent="0.2">
      <c r="A21" s="274"/>
      <c r="B21" s="274"/>
      <c r="C21" s="274"/>
      <c r="D21" s="274"/>
      <c r="E21" s="274"/>
    </row>
    <row r="22" spans="1:5" s="5" customFormat="1" ht="12.75" customHeight="1" x14ac:dyDescent="0.2">
      <c r="A22" s="270"/>
      <c r="B22" s="270"/>
      <c r="C22" s="270"/>
      <c r="D22" s="270"/>
      <c r="E22" s="270"/>
    </row>
    <row r="23" spans="1:5" ht="21.75" customHeight="1" x14ac:dyDescent="0.2">
      <c r="A23" s="252" t="s">
        <v>39</v>
      </c>
      <c r="B23" s="252"/>
      <c r="C23" s="252"/>
      <c r="D23" s="54">
        <v>13</v>
      </c>
      <c r="E23" s="54"/>
    </row>
  </sheetData>
  <mergeCells count="12">
    <mergeCell ref="A23:C23"/>
    <mergeCell ref="A22:E22"/>
    <mergeCell ref="A1:E1"/>
    <mergeCell ref="A3:A5"/>
    <mergeCell ref="B3:B5"/>
    <mergeCell ref="C3:C5"/>
    <mergeCell ref="D3:D5"/>
    <mergeCell ref="E3:E5"/>
    <mergeCell ref="A17:E17"/>
    <mergeCell ref="A18:E18"/>
    <mergeCell ref="A21:E21"/>
    <mergeCell ref="A19:D19"/>
  </mergeCells>
  <printOptions horizontalCentered="1"/>
  <pageMargins left="0.74803149606299213" right="0.74803149606299213" top="0.59055118110236227" bottom="0.55118110236220474" header="0" footer="0"/>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9"/>
  <sheetViews>
    <sheetView rightToLeft="1" view="pageBreakPreview" topLeftCell="A11" zoomScaleNormal="100" zoomScaleSheetLayoutView="100" workbookViewId="0">
      <selection activeCell="D24" sqref="D24"/>
    </sheetView>
  </sheetViews>
  <sheetFormatPr defaultRowHeight="12.75" x14ac:dyDescent="0.2"/>
  <cols>
    <col min="1" max="1" width="12.7109375" style="64" customWidth="1"/>
    <col min="2" max="2" width="29.28515625" style="64" customWidth="1"/>
    <col min="3" max="3" width="31.28515625" style="64" customWidth="1"/>
    <col min="4" max="4" width="23.7109375" style="64" customWidth="1"/>
    <col min="5" max="16384" width="9.140625" style="64"/>
  </cols>
  <sheetData>
    <row r="1" spans="1:6" ht="30" customHeight="1" x14ac:dyDescent="0.2">
      <c r="A1" s="261" t="s">
        <v>160</v>
      </c>
      <c r="B1" s="261"/>
      <c r="C1" s="261"/>
      <c r="D1" s="261"/>
    </row>
    <row r="2" spans="1:6" ht="30" customHeight="1" thickBot="1" x14ac:dyDescent="0.25">
      <c r="A2" s="60" t="s">
        <v>89</v>
      </c>
      <c r="B2" s="61"/>
      <c r="C2" s="61"/>
      <c r="D2" s="207" t="s">
        <v>40</v>
      </c>
    </row>
    <row r="3" spans="1:6" ht="31.5" customHeight="1" thickTop="1" x14ac:dyDescent="0.2">
      <c r="A3" s="134" t="s">
        <v>14</v>
      </c>
      <c r="B3" s="133" t="s">
        <v>117</v>
      </c>
      <c r="C3" s="149" t="s">
        <v>161</v>
      </c>
      <c r="D3" s="134" t="s">
        <v>75</v>
      </c>
    </row>
    <row r="4" spans="1:6" s="65" customFormat="1" ht="20.100000000000001" customHeight="1" x14ac:dyDescent="0.2">
      <c r="A4" s="33" t="s">
        <v>15</v>
      </c>
      <c r="B4" s="100">
        <v>2293220</v>
      </c>
      <c r="C4" s="100">
        <v>4137640</v>
      </c>
      <c r="D4" s="100">
        <v>1078000</v>
      </c>
      <c r="E4" s="51"/>
      <c r="F4" s="51"/>
    </row>
    <row r="5" spans="1:6" s="65" customFormat="1" ht="20.100000000000001" customHeight="1" x14ac:dyDescent="0.2">
      <c r="A5" s="33" t="s">
        <v>1</v>
      </c>
      <c r="B5" s="100">
        <v>11725.7</v>
      </c>
      <c r="C5" s="100">
        <v>661980</v>
      </c>
      <c r="D5" s="100">
        <v>0</v>
      </c>
    </row>
    <row r="6" spans="1:6" s="65" customFormat="1" ht="20.100000000000001" customHeight="1" x14ac:dyDescent="0.2">
      <c r="A6" s="33" t="s">
        <v>2</v>
      </c>
      <c r="B6" s="100">
        <v>657476</v>
      </c>
      <c r="C6" s="100">
        <v>1737990</v>
      </c>
      <c r="D6" s="100">
        <v>49147.6</v>
      </c>
    </row>
    <row r="7" spans="1:6" s="65" customFormat="1" ht="20.100000000000001" customHeight="1" x14ac:dyDescent="0.2">
      <c r="A7" s="33" t="s">
        <v>26</v>
      </c>
      <c r="B7" s="100">
        <v>7467920</v>
      </c>
      <c r="C7" s="100">
        <v>45804400</v>
      </c>
      <c r="D7" s="100">
        <v>72126</v>
      </c>
    </row>
    <row r="8" spans="1:6" s="65" customFormat="1" ht="20.100000000000001" customHeight="1" x14ac:dyDescent="0.2">
      <c r="A8" s="34" t="s">
        <v>3</v>
      </c>
      <c r="B8" s="100">
        <v>87973.6</v>
      </c>
      <c r="C8" s="80">
        <v>414612</v>
      </c>
      <c r="D8" s="80">
        <v>0</v>
      </c>
    </row>
    <row r="9" spans="1:6" s="65" customFormat="1" ht="20.100000000000001" customHeight="1" x14ac:dyDescent="0.2">
      <c r="A9" s="34" t="s">
        <v>4</v>
      </c>
      <c r="B9" s="136">
        <v>26921.8</v>
      </c>
      <c r="C9" s="80">
        <v>317202</v>
      </c>
      <c r="D9" s="80">
        <v>2656.2</v>
      </c>
    </row>
    <row r="10" spans="1:6" s="65" customFormat="1" ht="20.100000000000001" customHeight="1" x14ac:dyDescent="0.2">
      <c r="A10" s="34" t="s">
        <v>5</v>
      </c>
      <c r="B10" s="100">
        <v>428932</v>
      </c>
      <c r="C10" s="100">
        <v>1094350</v>
      </c>
      <c r="D10" s="100">
        <v>29768.2</v>
      </c>
    </row>
    <row r="11" spans="1:6" s="65" customFormat="1" ht="20.100000000000001" customHeight="1" x14ac:dyDescent="0.2">
      <c r="A11" s="34" t="s">
        <v>6</v>
      </c>
      <c r="B11" s="100">
        <v>1106680</v>
      </c>
      <c r="C11" s="100">
        <v>2093360</v>
      </c>
      <c r="D11" s="100">
        <v>25764.7</v>
      </c>
    </row>
    <row r="12" spans="1:6" s="65" customFormat="1" ht="20.100000000000001" customHeight="1" x14ac:dyDescent="0.2">
      <c r="A12" s="34" t="s">
        <v>7</v>
      </c>
      <c r="B12" s="100">
        <v>929360</v>
      </c>
      <c r="C12" s="100">
        <v>4982240</v>
      </c>
      <c r="D12" s="100">
        <v>1235420</v>
      </c>
    </row>
    <row r="13" spans="1:6" s="65" customFormat="1" ht="20.100000000000001" customHeight="1" x14ac:dyDescent="0.2">
      <c r="A13" s="34" t="s">
        <v>8</v>
      </c>
      <c r="B13" s="80">
        <v>666568</v>
      </c>
      <c r="C13" s="136">
        <v>10287900</v>
      </c>
      <c r="D13" s="80">
        <v>31597.3</v>
      </c>
    </row>
    <row r="14" spans="1:6" s="65" customFormat="1" ht="20.100000000000001" customHeight="1" x14ac:dyDescent="0.2">
      <c r="A14" s="34" t="s">
        <v>9</v>
      </c>
      <c r="B14" s="80">
        <v>338226</v>
      </c>
      <c r="C14" s="80">
        <v>1300360</v>
      </c>
      <c r="D14" s="80">
        <v>59516</v>
      </c>
    </row>
    <row r="15" spans="1:6" s="65" customFormat="1" ht="20.100000000000001" customHeight="1" x14ac:dyDescent="0.2">
      <c r="A15" s="34" t="s">
        <v>10</v>
      </c>
      <c r="B15" s="80">
        <v>6515160</v>
      </c>
      <c r="C15" s="80">
        <v>13796000</v>
      </c>
      <c r="D15" s="80">
        <v>1486770</v>
      </c>
    </row>
    <row r="16" spans="1:6" s="65" customFormat="1" ht="20.100000000000001" customHeight="1" x14ac:dyDescent="0.2">
      <c r="A16" s="34" t="s">
        <v>11</v>
      </c>
      <c r="B16" s="80">
        <v>1459660</v>
      </c>
      <c r="C16" s="80">
        <v>1759030</v>
      </c>
      <c r="D16" s="80">
        <v>68566.399999999994</v>
      </c>
    </row>
    <row r="17" spans="1:8" s="65" customFormat="1" ht="20.100000000000001" customHeight="1" x14ac:dyDescent="0.2">
      <c r="A17" s="34" t="s">
        <v>12</v>
      </c>
      <c r="B17" s="80">
        <v>1439960</v>
      </c>
      <c r="C17" s="80">
        <v>2423940</v>
      </c>
      <c r="D17" s="80">
        <v>91724.4</v>
      </c>
    </row>
    <row r="18" spans="1:8" s="65" customFormat="1" ht="20.100000000000001" customHeight="1" x14ac:dyDescent="0.2">
      <c r="A18" s="34" t="s">
        <v>13</v>
      </c>
      <c r="B18" s="81">
        <v>3348780</v>
      </c>
      <c r="C18" s="81">
        <v>2920310</v>
      </c>
      <c r="D18" s="81">
        <v>10781.8</v>
      </c>
    </row>
    <row r="19" spans="1:8" ht="20.100000000000001" customHeight="1" thickBot="1" x14ac:dyDescent="0.25">
      <c r="A19" s="193" t="s">
        <v>32</v>
      </c>
      <c r="B19" s="213">
        <f>SUM(B4:B18)</f>
        <v>26778563.100000001</v>
      </c>
      <c r="C19" s="213">
        <f>SUM(C4:C18)</f>
        <v>93731314</v>
      </c>
      <c r="D19" s="213">
        <f>SUM(D4:D18)</f>
        <v>4241838.5999999996</v>
      </c>
    </row>
    <row r="20" spans="1:8" ht="20.100000000000001" customHeight="1" thickTop="1" thickBot="1" x14ac:dyDescent="0.25">
      <c r="A20" s="108" t="s">
        <v>33</v>
      </c>
      <c r="B20" s="156"/>
      <c r="C20" s="72"/>
      <c r="D20" s="108"/>
    </row>
    <row r="21" spans="1:8" ht="20.100000000000001" customHeight="1" thickTop="1" x14ac:dyDescent="0.2">
      <c r="A21" s="34" t="s">
        <v>18</v>
      </c>
      <c r="B21" s="50" t="s">
        <v>95</v>
      </c>
      <c r="C21" s="50" t="s">
        <v>95</v>
      </c>
      <c r="D21" s="219">
        <v>0</v>
      </c>
      <c r="G21" s="34" t="s">
        <v>17</v>
      </c>
    </row>
    <row r="22" spans="1:8" ht="20.100000000000001" customHeight="1" x14ac:dyDescent="0.2">
      <c r="A22" s="34" t="s">
        <v>38</v>
      </c>
      <c r="B22" s="50" t="s">
        <v>95</v>
      </c>
      <c r="C22" s="50" t="s">
        <v>95</v>
      </c>
      <c r="D22" s="219">
        <v>0</v>
      </c>
    </row>
    <row r="23" spans="1:8" ht="20.100000000000001" customHeight="1" x14ac:dyDescent="0.2">
      <c r="A23" s="34" t="s">
        <v>17</v>
      </c>
      <c r="B23" s="50" t="s">
        <v>95</v>
      </c>
      <c r="C23" s="40" t="s">
        <v>95</v>
      </c>
      <c r="D23" s="218">
        <v>0</v>
      </c>
    </row>
    <row r="24" spans="1:8" ht="20.100000000000001" customHeight="1" thickBot="1" x14ac:dyDescent="0.25">
      <c r="A24" s="193" t="s">
        <v>32</v>
      </c>
      <c r="B24" s="213">
        <v>441798.1</v>
      </c>
      <c r="C24" s="213">
        <v>563086</v>
      </c>
      <c r="D24" s="215">
        <v>0</v>
      </c>
    </row>
    <row r="25" spans="1:8" ht="20.100000000000001" customHeight="1" thickTop="1" thickBot="1" x14ac:dyDescent="0.25">
      <c r="A25" s="95" t="s">
        <v>31</v>
      </c>
      <c r="B25" s="216">
        <f>B24+B19</f>
        <v>27220361.200000003</v>
      </c>
      <c r="C25" s="214">
        <f>C19+C24</f>
        <v>94294400</v>
      </c>
      <c r="D25" s="217">
        <f>D19+D24</f>
        <v>4241838.5999999996</v>
      </c>
      <c r="F25" s="64">
        <v>27220361.200000003</v>
      </c>
      <c r="G25" s="64">
        <v>94294400</v>
      </c>
      <c r="H25" s="64">
        <v>4241838.5999999996</v>
      </c>
    </row>
    <row r="26" spans="1:8" ht="21" customHeight="1" thickTop="1" x14ac:dyDescent="0.2">
      <c r="A26" s="253" t="s">
        <v>52</v>
      </c>
      <c r="B26" s="253"/>
      <c r="C26" s="253"/>
      <c r="D26" s="253"/>
      <c r="F26" s="133" t="s">
        <v>117</v>
      </c>
      <c r="G26" s="230" t="s">
        <v>82</v>
      </c>
      <c r="H26" s="230" t="s">
        <v>75</v>
      </c>
    </row>
    <row r="27" spans="1:8" ht="32.25" customHeight="1" x14ac:dyDescent="0.2">
      <c r="A27" s="274" t="s">
        <v>162</v>
      </c>
      <c r="B27" s="274"/>
      <c r="C27" s="274"/>
      <c r="D27" s="274"/>
      <c r="F27" s="14">
        <f>B25/1000000</f>
        <v>27.220361200000003</v>
      </c>
      <c r="G27" s="14">
        <f t="shared" ref="G27:H27" si="0">C25/1000000</f>
        <v>94.294399999999996</v>
      </c>
      <c r="H27" s="14">
        <f t="shared" si="0"/>
        <v>4.2418385999999995</v>
      </c>
    </row>
    <row r="28" spans="1:8" ht="18.75" customHeight="1" x14ac:dyDescent="0.2">
      <c r="A28" s="259" t="s">
        <v>63</v>
      </c>
      <c r="B28" s="259"/>
      <c r="C28" s="259"/>
      <c r="D28" s="259"/>
    </row>
    <row r="29" spans="1:8" ht="19.5" customHeight="1" x14ac:dyDescent="0.2">
      <c r="A29" s="252" t="s">
        <v>39</v>
      </c>
      <c r="B29" s="252"/>
      <c r="C29" s="18"/>
      <c r="D29" s="18">
        <v>14</v>
      </c>
    </row>
  </sheetData>
  <mergeCells count="5">
    <mergeCell ref="A1:D1"/>
    <mergeCell ref="A27:D27"/>
    <mergeCell ref="A28:D28"/>
    <mergeCell ref="A26:D26"/>
    <mergeCell ref="A29:B29"/>
  </mergeCells>
  <printOptions horizontalCentered="1"/>
  <pageMargins left="0.70866141732283472" right="0.70866141732283472" top="0.55118110236220474" bottom="0.55118110236220474" header="0.31496062992125984" footer="0.31496062992125984"/>
  <pageSetup paperSize="9" scale="85"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46"/>
  <sheetViews>
    <sheetView rightToLeft="1" view="pageBreakPreview" topLeftCell="A9" workbookViewId="0">
      <selection activeCell="A14" sqref="A14:F14"/>
    </sheetView>
  </sheetViews>
  <sheetFormatPr defaultRowHeight="12.75" x14ac:dyDescent="0.2"/>
  <cols>
    <col min="1" max="1" width="13.85546875" customWidth="1"/>
    <col min="2" max="2" width="8.42578125" customWidth="1"/>
    <col min="3" max="3" width="3.28515625" customWidth="1"/>
    <col min="4" max="4" width="15.28515625" customWidth="1"/>
    <col min="6" max="6" width="12.42578125" customWidth="1"/>
    <col min="7" max="7" width="14.140625" customWidth="1"/>
    <col min="8" max="8" width="16.140625" hidden="1" customWidth="1"/>
  </cols>
  <sheetData>
    <row r="1" spans="1:25" ht="30" customHeight="1" x14ac:dyDescent="0.2">
      <c r="A1" s="282" t="s">
        <v>68</v>
      </c>
      <c r="B1" s="282"/>
      <c r="C1" s="282"/>
      <c r="D1" s="282"/>
      <c r="E1" s="282"/>
      <c r="F1" s="282"/>
      <c r="G1" s="282"/>
      <c r="H1" s="282"/>
    </row>
    <row r="2" spans="1:25" ht="20.25" customHeight="1" thickBot="1" x14ac:dyDescent="0.25">
      <c r="A2" s="287" t="s">
        <v>90</v>
      </c>
      <c r="B2" s="287"/>
      <c r="D2" s="82"/>
    </row>
    <row r="3" spans="1:25" ht="39.75" customHeight="1" thickTop="1" x14ac:dyDescent="0.2">
      <c r="A3" s="94" t="s">
        <v>16</v>
      </c>
      <c r="B3" s="92"/>
      <c r="C3" s="92"/>
      <c r="D3" s="115" t="s">
        <v>70</v>
      </c>
      <c r="E3" s="94"/>
      <c r="F3" s="280" t="s">
        <v>54</v>
      </c>
      <c r="G3" s="280"/>
    </row>
    <row r="4" spans="1:25" ht="27" customHeight="1" x14ac:dyDescent="0.2">
      <c r="A4" s="285" t="s">
        <v>44</v>
      </c>
      <c r="B4" s="285"/>
      <c r="C4" s="285"/>
      <c r="D4" s="283" t="s">
        <v>25</v>
      </c>
      <c r="E4" s="283"/>
      <c r="F4" s="281">
        <v>5724000</v>
      </c>
      <c r="G4" s="281"/>
      <c r="H4" s="2"/>
    </row>
    <row r="5" spans="1:25" s="10" customFormat="1" ht="27" customHeight="1" x14ac:dyDescent="0.2">
      <c r="A5" s="286"/>
      <c r="B5" s="286"/>
      <c r="C5" s="286"/>
      <c r="D5" s="284" t="s">
        <v>22</v>
      </c>
      <c r="E5" s="284"/>
      <c r="F5" s="276">
        <v>2612000</v>
      </c>
      <c r="G5" s="276"/>
      <c r="H5" s="9"/>
    </row>
    <row r="6" spans="1:25" ht="27" customHeight="1" x14ac:dyDescent="0.2">
      <c r="A6" s="286" t="s">
        <v>45</v>
      </c>
      <c r="B6" s="286"/>
      <c r="C6" s="286"/>
      <c r="D6" s="289" t="s">
        <v>24</v>
      </c>
      <c r="E6" s="289"/>
      <c r="F6" s="278">
        <v>18764000</v>
      </c>
      <c r="G6" s="278"/>
      <c r="S6" s="62"/>
      <c r="T6" s="62"/>
      <c r="U6" s="62"/>
      <c r="V6" s="62"/>
      <c r="W6" s="62"/>
      <c r="X6" s="62"/>
      <c r="Y6" s="62"/>
    </row>
    <row r="7" spans="1:25" s="10" customFormat="1" ht="27" customHeight="1" x14ac:dyDescent="0.2">
      <c r="A7" s="286"/>
      <c r="B7" s="286"/>
      <c r="C7" s="286"/>
      <c r="D7" s="284" t="s">
        <v>23</v>
      </c>
      <c r="E7" s="284"/>
      <c r="F7" s="279"/>
      <c r="G7" s="279"/>
    </row>
    <row r="8" spans="1:25" ht="27" customHeight="1" x14ac:dyDescent="0.2">
      <c r="A8" s="286" t="s">
        <v>34</v>
      </c>
      <c r="B8" s="286"/>
      <c r="C8" s="286"/>
      <c r="D8" s="284" t="s">
        <v>24</v>
      </c>
      <c r="E8" s="284"/>
      <c r="F8" s="275">
        <v>5288000</v>
      </c>
      <c r="G8" s="275"/>
    </row>
    <row r="9" spans="1:25" s="10" customFormat="1" ht="27" customHeight="1" x14ac:dyDescent="0.2">
      <c r="A9" s="286"/>
      <c r="B9" s="286"/>
      <c r="C9" s="286"/>
      <c r="D9" s="290" t="s">
        <v>23</v>
      </c>
      <c r="E9" s="290"/>
      <c r="F9" s="275">
        <v>26716000</v>
      </c>
      <c r="G9" s="275"/>
    </row>
    <row r="10" spans="1:25" ht="27" customHeight="1" x14ac:dyDescent="0.2">
      <c r="A10" s="286" t="s">
        <v>35</v>
      </c>
      <c r="B10" s="286"/>
      <c r="C10" s="286"/>
      <c r="D10" s="289" t="s">
        <v>36</v>
      </c>
      <c r="E10" s="289"/>
      <c r="F10" s="276">
        <v>67084000</v>
      </c>
      <c r="G10" s="276"/>
    </row>
    <row r="11" spans="1:25" s="10" customFormat="1" ht="27" customHeight="1" thickBot="1" x14ac:dyDescent="0.25">
      <c r="A11" s="288"/>
      <c r="B11" s="288"/>
      <c r="C11" s="288"/>
      <c r="D11" s="289" t="s">
        <v>37</v>
      </c>
      <c r="E11" s="289"/>
      <c r="F11" s="277">
        <v>34400000</v>
      </c>
      <c r="G11" s="277"/>
    </row>
    <row r="12" spans="1:25" ht="30" customHeight="1" thickTop="1" thickBot="1" x14ac:dyDescent="0.25">
      <c r="A12" s="293" t="s">
        <v>53</v>
      </c>
      <c r="B12" s="293"/>
      <c r="C12" s="293"/>
      <c r="D12" s="293"/>
      <c r="E12" s="184"/>
      <c r="F12" s="208">
        <f>SUM(F4:F11)</f>
        <v>160588000</v>
      </c>
      <c r="G12" s="186"/>
      <c r="H12" s="75"/>
    </row>
    <row r="13" spans="1:25" s="64" customFormat="1" ht="9.75" customHeight="1" thickTop="1" x14ac:dyDescent="0.2">
      <c r="A13" s="165"/>
      <c r="B13" s="165"/>
      <c r="C13" s="165"/>
      <c r="D13" s="165"/>
      <c r="E13" s="165"/>
      <c r="F13" s="166"/>
      <c r="G13" s="167"/>
      <c r="H13" s="1"/>
    </row>
    <row r="14" spans="1:25" s="28" customFormat="1" ht="20.25" customHeight="1" x14ac:dyDescent="0.2">
      <c r="A14" s="270" t="s">
        <v>130</v>
      </c>
      <c r="B14" s="270"/>
      <c r="C14" s="270"/>
      <c r="D14" s="270"/>
      <c r="E14" s="270"/>
      <c r="F14" s="270"/>
      <c r="G14" s="29"/>
    </row>
    <row r="15" spans="1:25" s="45" customFormat="1" ht="21.75" customHeight="1" x14ac:dyDescent="0.2">
      <c r="A15" s="270" t="s">
        <v>63</v>
      </c>
      <c r="B15" s="270"/>
      <c r="C15" s="270"/>
      <c r="D15" s="270"/>
      <c r="E15" s="20"/>
      <c r="F15" s="20"/>
      <c r="G15" s="21"/>
    </row>
    <row r="16" spans="1:25" s="45" customFormat="1" ht="12" customHeight="1" x14ac:dyDescent="0.2">
      <c r="A16" s="20"/>
      <c r="B16" s="20"/>
      <c r="C16" s="20"/>
      <c r="D16" s="20"/>
      <c r="E16" s="20"/>
      <c r="F16" s="20"/>
      <c r="G16" s="21"/>
    </row>
    <row r="17" spans="1:8" s="45" customFormat="1" ht="12" customHeight="1" x14ac:dyDescent="0.2">
      <c r="A17" s="20"/>
      <c r="B17" s="20"/>
      <c r="C17" s="20"/>
      <c r="D17" s="20"/>
      <c r="E17" s="20"/>
      <c r="F17" s="20"/>
      <c r="G17" s="21"/>
    </row>
    <row r="18" spans="1:8" s="45" customFormat="1" ht="12" customHeight="1" x14ac:dyDescent="0.2">
      <c r="A18" s="20"/>
      <c r="B18" s="20"/>
      <c r="C18" s="20"/>
      <c r="D18" s="20"/>
      <c r="E18" s="20"/>
      <c r="F18" s="20"/>
      <c r="G18" s="21"/>
    </row>
    <row r="19" spans="1:8" s="45" customFormat="1" ht="12.75" customHeight="1" x14ac:dyDescent="0.2">
      <c r="A19" s="20"/>
      <c r="B19" s="20"/>
      <c r="C19" s="20"/>
      <c r="D19" s="20"/>
      <c r="E19" s="20"/>
      <c r="F19" s="20"/>
      <c r="G19" s="21"/>
    </row>
    <row r="20" spans="1:8" s="45" customFormat="1" ht="12.75" customHeight="1" x14ac:dyDescent="0.2">
      <c r="A20" s="20"/>
      <c r="B20" s="20"/>
      <c r="C20" s="20"/>
      <c r="D20" s="20"/>
      <c r="E20" s="20"/>
      <c r="F20" s="20"/>
      <c r="G20" s="21"/>
    </row>
    <row r="21" spans="1:8" s="55" customFormat="1" ht="12" customHeight="1" x14ac:dyDescent="0.2">
      <c r="A21" s="20"/>
      <c r="B21" s="20"/>
      <c r="C21" s="20"/>
      <c r="D21" s="20"/>
      <c r="E21" s="20"/>
      <c r="F21" s="20"/>
      <c r="G21" s="21"/>
    </row>
    <row r="22" spans="1:8" s="55" customFormat="1" ht="12" customHeight="1" x14ac:dyDescent="0.2">
      <c r="A22" s="20"/>
      <c r="B22" s="20"/>
      <c r="C22" s="20"/>
      <c r="D22" s="20"/>
      <c r="E22" s="20"/>
      <c r="F22" s="20"/>
      <c r="G22" s="21"/>
    </row>
    <row r="23" spans="1:8" s="45" customFormat="1" ht="7.5" customHeight="1" x14ac:dyDescent="0.2">
      <c r="A23" s="20"/>
      <c r="B23" s="20"/>
      <c r="C23" s="20"/>
      <c r="D23" s="20"/>
      <c r="E23" s="20"/>
      <c r="F23" s="20"/>
      <c r="G23" s="21"/>
    </row>
    <row r="24" spans="1:8" ht="7.5" customHeight="1" x14ac:dyDescent="0.2">
      <c r="A24" s="291"/>
      <c r="B24" s="291"/>
      <c r="C24" s="291"/>
      <c r="D24" s="291"/>
      <c r="E24" s="291"/>
      <c r="F24" s="291"/>
      <c r="G24" s="291"/>
      <c r="H24" s="2"/>
    </row>
    <row r="25" spans="1:8" s="17" customFormat="1" ht="22.5" customHeight="1" x14ac:dyDescent="0.2">
      <c r="A25" s="252" t="s">
        <v>39</v>
      </c>
      <c r="B25" s="252"/>
      <c r="C25" s="252"/>
      <c r="D25" s="252"/>
      <c r="E25" s="252"/>
      <c r="F25" s="292">
        <v>15</v>
      </c>
      <c r="G25" s="292"/>
      <c r="H25" s="18"/>
    </row>
    <row r="46" spans="1:8" x14ac:dyDescent="0.2">
      <c r="A46" s="270"/>
      <c r="B46" s="270"/>
      <c r="C46" s="270"/>
      <c r="D46" s="270"/>
      <c r="E46" s="270"/>
      <c r="F46" s="270"/>
      <c r="G46" s="270"/>
      <c r="H46" s="270"/>
    </row>
  </sheetData>
  <mergeCells count="29">
    <mergeCell ref="A46:H46"/>
    <mergeCell ref="A24:G24"/>
    <mergeCell ref="A25:E25"/>
    <mergeCell ref="F25:G25"/>
    <mergeCell ref="A12:D12"/>
    <mergeCell ref="A15:D15"/>
    <mergeCell ref="A14:F14"/>
    <mergeCell ref="A6:C7"/>
    <mergeCell ref="A8:C9"/>
    <mergeCell ref="A10:C11"/>
    <mergeCell ref="D6:E6"/>
    <mergeCell ref="D7:E7"/>
    <mergeCell ref="D8:E8"/>
    <mergeCell ref="D11:E11"/>
    <mergeCell ref="D9:E9"/>
    <mergeCell ref="D10:E10"/>
    <mergeCell ref="F3:G3"/>
    <mergeCell ref="F4:G4"/>
    <mergeCell ref="F5:G5"/>
    <mergeCell ref="A1:H1"/>
    <mergeCell ref="D4:E4"/>
    <mergeCell ref="D5:E5"/>
    <mergeCell ref="A4:C5"/>
    <mergeCell ref="A2:B2"/>
    <mergeCell ref="F8:G8"/>
    <mergeCell ref="F9:G9"/>
    <mergeCell ref="F10:G10"/>
    <mergeCell ref="F11:G11"/>
    <mergeCell ref="F6:G7"/>
  </mergeCells>
  <phoneticPr fontId="5" type="noConversion"/>
  <printOptions horizontalCentered="1"/>
  <pageMargins left="0.98425196850393704" right="0.94488188976377963" top="0.59055118110236227" bottom="0.19685039370078741" header="0" footer="0"/>
  <pageSetup paperSize="9" scale="9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R29"/>
  <sheetViews>
    <sheetView rightToLeft="1" tabSelected="1" view="pageBreakPreview" zoomScale="90" zoomScaleSheetLayoutView="90" workbookViewId="0">
      <selection activeCell="F4" sqref="F4"/>
    </sheetView>
  </sheetViews>
  <sheetFormatPr defaultRowHeight="12.75" x14ac:dyDescent="0.2"/>
  <cols>
    <col min="1" max="1" width="1.7109375" style="64" customWidth="1"/>
    <col min="2" max="2" width="12.7109375" style="64" customWidth="1"/>
    <col min="3" max="3" width="19.42578125" style="64" customWidth="1"/>
    <col min="4" max="7" width="15.42578125" style="64" customWidth="1"/>
    <col min="8" max="8" width="16.5703125" style="64" customWidth="1"/>
    <col min="9" max="9" width="18.28515625" style="64" customWidth="1"/>
    <col min="10" max="16384" width="9.140625" style="64"/>
  </cols>
  <sheetData>
    <row r="1" spans="2:18" ht="16.5" customHeight="1" x14ac:dyDescent="0.2">
      <c r="B1" s="261" t="s">
        <v>151</v>
      </c>
      <c r="C1" s="261"/>
      <c r="D1" s="261"/>
      <c r="E1" s="261"/>
      <c r="F1" s="261"/>
      <c r="G1" s="261"/>
      <c r="H1" s="261"/>
      <c r="I1" s="261"/>
    </row>
    <row r="2" spans="2:18" ht="18" customHeight="1" thickBot="1" x14ac:dyDescent="0.3">
      <c r="B2" s="60" t="s">
        <v>91</v>
      </c>
      <c r="C2" s="61"/>
      <c r="D2" s="61"/>
      <c r="H2" s="164"/>
      <c r="I2" s="207" t="s">
        <v>40</v>
      </c>
    </row>
    <row r="3" spans="2:18" ht="21" customHeight="1" thickTop="1" thickBot="1" x14ac:dyDescent="0.25">
      <c r="B3" s="294" t="s">
        <v>14</v>
      </c>
      <c r="C3" s="254" t="s">
        <v>119</v>
      </c>
      <c r="D3" s="250" t="s">
        <v>96</v>
      </c>
      <c r="E3" s="250"/>
      <c r="F3" s="250"/>
      <c r="G3" s="254" t="s">
        <v>100</v>
      </c>
      <c r="H3" s="254" t="s">
        <v>101</v>
      </c>
      <c r="I3" s="294" t="s">
        <v>104</v>
      </c>
    </row>
    <row r="4" spans="2:18" ht="18.75" customHeight="1" thickBot="1" x14ac:dyDescent="0.25">
      <c r="B4" s="295"/>
      <c r="C4" s="255"/>
      <c r="D4" s="70" t="s">
        <v>97</v>
      </c>
      <c r="E4" s="70" t="s">
        <v>98</v>
      </c>
      <c r="F4" s="70" t="s">
        <v>99</v>
      </c>
      <c r="G4" s="255"/>
      <c r="H4" s="255"/>
      <c r="I4" s="295"/>
      <c r="K4" s="244" t="s">
        <v>14</v>
      </c>
      <c r="L4" s="245" t="s">
        <v>138</v>
      </c>
      <c r="M4" s="245" t="s">
        <v>139</v>
      </c>
      <c r="N4" s="245" t="s">
        <v>140</v>
      </c>
      <c r="O4" s="245" t="s">
        <v>141</v>
      </c>
      <c r="P4" s="245" t="s">
        <v>142</v>
      </c>
      <c r="Q4" s="245" t="s">
        <v>143</v>
      </c>
      <c r="R4" s="245" t="s">
        <v>144</v>
      </c>
    </row>
    <row r="5" spans="2:18" s="65" customFormat="1" ht="23.1" customHeight="1" thickBot="1" x14ac:dyDescent="0.25">
      <c r="B5" s="33" t="s">
        <v>15</v>
      </c>
      <c r="C5" s="174">
        <v>883600</v>
      </c>
      <c r="D5" s="174">
        <v>0</v>
      </c>
      <c r="E5" s="174">
        <v>239390</v>
      </c>
      <c r="F5" s="174">
        <f>SUM(D5:E5)</f>
        <v>239390</v>
      </c>
      <c r="G5" s="174">
        <v>0</v>
      </c>
      <c r="H5" s="174">
        <f>C5-F5-G5</f>
        <v>644210</v>
      </c>
      <c r="I5" s="100">
        <f>F5/C5*100</f>
        <v>27.092575826165689</v>
      </c>
      <c r="J5" s="51"/>
      <c r="K5" s="246" t="s">
        <v>15</v>
      </c>
      <c r="L5" s="247">
        <v>883600</v>
      </c>
      <c r="M5" s="247">
        <v>0</v>
      </c>
      <c r="N5" s="247">
        <v>239390</v>
      </c>
      <c r="O5" s="247">
        <v>239390</v>
      </c>
      <c r="P5" s="247">
        <v>0</v>
      </c>
      <c r="Q5" s="247">
        <v>644210</v>
      </c>
      <c r="R5" s="247">
        <v>27</v>
      </c>
    </row>
    <row r="6" spans="2:18" s="65" customFormat="1" ht="23.1" customHeight="1" thickBot="1" x14ac:dyDescent="0.25">
      <c r="B6" s="33" t="s">
        <v>1</v>
      </c>
      <c r="C6" s="174">
        <v>680000</v>
      </c>
      <c r="D6" s="174">
        <v>0</v>
      </c>
      <c r="E6" s="174">
        <v>393134</v>
      </c>
      <c r="F6" s="174">
        <f t="shared" ref="F6:F19" si="0">SUM(D6:E6)</f>
        <v>393134</v>
      </c>
      <c r="G6" s="174">
        <v>6500</v>
      </c>
      <c r="H6" s="174">
        <f t="shared" ref="H6:H19" si="1">C6-F6-G6</f>
        <v>280366</v>
      </c>
      <c r="I6" s="100">
        <f t="shared" ref="I6:I20" si="2">F6/C6*100</f>
        <v>57.813823529411771</v>
      </c>
      <c r="K6" s="246" t="s">
        <v>1</v>
      </c>
      <c r="L6" s="247">
        <v>680000</v>
      </c>
      <c r="M6" s="247">
        <v>0</v>
      </c>
      <c r="N6" s="247">
        <v>393134</v>
      </c>
      <c r="O6" s="247">
        <v>393134</v>
      </c>
      <c r="P6" s="247">
        <v>6500</v>
      </c>
      <c r="Q6" s="247">
        <v>280366</v>
      </c>
      <c r="R6" s="247">
        <v>58</v>
      </c>
    </row>
    <row r="7" spans="2:18" s="65" customFormat="1" ht="23.1" customHeight="1" thickBot="1" x14ac:dyDescent="0.25">
      <c r="B7" s="33" t="s">
        <v>2</v>
      </c>
      <c r="C7" s="174">
        <v>1300400</v>
      </c>
      <c r="D7" s="174">
        <v>393051</v>
      </c>
      <c r="E7" s="174">
        <v>206170</v>
      </c>
      <c r="F7" s="174">
        <f t="shared" si="0"/>
        <v>599221</v>
      </c>
      <c r="G7" s="174">
        <v>4800</v>
      </c>
      <c r="H7" s="174">
        <f t="shared" si="1"/>
        <v>696379</v>
      </c>
      <c r="I7" s="100">
        <f t="shared" si="2"/>
        <v>46.079744693940327</v>
      </c>
      <c r="K7" s="246" t="s">
        <v>145</v>
      </c>
      <c r="L7" s="247">
        <v>934000</v>
      </c>
      <c r="M7" s="247">
        <v>172848</v>
      </c>
      <c r="N7" s="247">
        <v>184286</v>
      </c>
      <c r="O7" s="247">
        <v>357134</v>
      </c>
      <c r="P7" s="247">
        <v>0</v>
      </c>
      <c r="Q7" s="247">
        <v>576866</v>
      </c>
      <c r="R7" s="247">
        <v>38</v>
      </c>
    </row>
    <row r="8" spans="2:18" s="65" customFormat="1" ht="23.1" customHeight="1" thickBot="1" x14ac:dyDescent="0.25">
      <c r="B8" s="33" t="s">
        <v>26</v>
      </c>
      <c r="C8" s="174">
        <v>451000</v>
      </c>
      <c r="D8" s="174">
        <v>111179</v>
      </c>
      <c r="E8" s="174">
        <v>180273</v>
      </c>
      <c r="F8" s="174">
        <f t="shared" si="0"/>
        <v>291452</v>
      </c>
      <c r="G8" s="174">
        <v>5000</v>
      </c>
      <c r="H8" s="174">
        <f t="shared" si="1"/>
        <v>154548</v>
      </c>
      <c r="I8" s="100">
        <f t="shared" si="2"/>
        <v>64.623503325942352</v>
      </c>
      <c r="K8" s="246" t="s">
        <v>2</v>
      </c>
      <c r="L8" s="247">
        <v>1300400</v>
      </c>
      <c r="M8" s="247">
        <v>393051</v>
      </c>
      <c r="N8" s="247">
        <v>206170</v>
      </c>
      <c r="O8" s="247">
        <v>599221</v>
      </c>
      <c r="P8" s="247">
        <v>4800</v>
      </c>
      <c r="Q8" s="247">
        <v>696379</v>
      </c>
      <c r="R8" s="247">
        <v>46</v>
      </c>
    </row>
    <row r="9" spans="2:18" s="65" customFormat="1" ht="23.1" customHeight="1" thickBot="1" x14ac:dyDescent="0.25">
      <c r="B9" s="34" t="s">
        <v>3</v>
      </c>
      <c r="C9" s="174">
        <v>1017800</v>
      </c>
      <c r="D9" s="35">
        <v>409086</v>
      </c>
      <c r="E9" s="35">
        <v>331158</v>
      </c>
      <c r="F9" s="174">
        <f>SUM(D9:E9)</f>
        <v>740244</v>
      </c>
      <c r="G9" s="35">
        <v>0</v>
      </c>
      <c r="H9" s="174">
        <f t="shared" si="1"/>
        <v>277556</v>
      </c>
      <c r="I9" s="100">
        <f t="shared" si="2"/>
        <v>72.729809392808022</v>
      </c>
      <c r="K9" s="246" t="s">
        <v>146</v>
      </c>
      <c r="L9" s="247">
        <v>1017800</v>
      </c>
      <c r="M9" s="247">
        <v>409086</v>
      </c>
      <c r="N9" s="247">
        <v>331158</v>
      </c>
      <c r="O9" s="247">
        <v>740244</v>
      </c>
      <c r="P9" s="247">
        <v>0</v>
      </c>
      <c r="Q9" s="247">
        <v>277556</v>
      </c>
      <c r="R9" s="247">
        <v>73</v>
      </c>
    </row>
    <row r="10" spans="2:18" s="65" customFormat="1" ht="23.1" customHeight="1" thickBot="1" x14ac:dyDescent="0.25">
      <c r="B10" s="34" t="s">
        <v>4</v>
      </c>
      <c r="C10" s="105">
        <v>1408100</v>
      </c>
      <c r="D10" s="35">
        <v>437166</v>
      </c>
      <c r="E10" s="35">
        <v>798439</v>
      </c>
      <c r="F10" s="174">
        <f t="shared" si="0"/>
        <v>1235605</v>
      </c>
      <c r="G10" s="35">
        <v>21500</v>
      </c>
      <c r="H10" s="174">
        <f t="shared" si="1"/>
        <v>150995</v>
      </c>
      <c r="I10" s="100">
        <f t="shared" si="2"/>
        <v>87.749804701370635</v>
      </c>
      <c r="K10" s="246" t="s">
        <v>6</v>
      </c>
      <c r="L10" s="247">
        <v>2039000</v>
      </c>
      <c r="M10" s="247">
        <v>488104</v>
      </c>
      <c r="N10" s="247">
        <v>144782</v>
      </c>
      <c r="O10" s="247">
        <v>632886</v>
      </c>
      <c r="P10" s="247">
        <v>37000</v>
      </c>
      <c r="Q10" s="247">
        <v>1369114</v>
      </c>
      <c r="R10" s="247">
        <v>31</v>
      </c>
    </row>
    <row r="11" spans="2:18" s="65" customFormat="1" ht="18.75" customHeight="1" thickBot="1" x14ac:dyDescent="0.25">
      <c r="B11" s="34" t="s">
        <v>5</v>
      </c>
      <c r="C11" s="174">
        <v>151000</v>
      </c>
      <c r="D11" s="174">
        <v>13600</v>
      </c>
      <c r="E11" s="174">
        <v>42800</v>
      </c>
      <c r="F11" s="174">
        <f t="shared" si="0"/>
        <v>56400</v>
      </c>
      <c r="G11" s="174">
        <v>40400</v>
      </c>
      <c r="H11" s="174">
        <f t="shared" si="1"/>
        <v>54200</v>
      </c>
      <c r="I11" s="100">
        <f t="shared" si="2"/>
        <v>37.350993377483441</v>
      </c>
      <c r="K11" s="246" t="s">
        <v>12</v>
      </c>
      <c r="L11" s="247">
        <v>791000</v>
      </c>
      <c r="M11" s="247">
        <v>105500</v>
      </c>
      <c r="N11" s="247">
        <v>0</v>
      </c>
      <c r="O11" s="247">
        <v>105500</v>
      </c>
      <c r="P11" s="247">
        <v>35000</v>
      </c>
      <c r="Q11" s="247">
        <v>650500</v>
      </c>
      <c r="R11" s="247">
        <v>13</v>
      </c>
    </row>
    <row r="12" spans="2:18" s="65" customFormat="1" ht="23.1" customHeight="1" thickBot="1" x14ac:dyDescent="0.25">
      <c r="B12" s="34" t="s">
        <v>6</v>
      </c>
      <c r="C12" s="174">
        <v>2039000</v>
      </c>
      <c r="D12" s="174">
        <v>488104</v>
      </c>
      <c r="E12" s="174">
        <v>144782</v>
      </c>
      <c r="F12" s="174">
        <f t="shared" si="0"/>
        <v>632886</v>
      </c>
      <c r="G12" s="174">
        <v>37000</v>
      </c>
      <c r="H12" s="174">
        <f t="shared" si="1"/>
        <v>1369114</v>
      </c>
      <c r="I12" s="100">
        <f t="shared" si="2"/>
        <v>31.039038744482589</v>
      </c>
      <c r="K12" s="246" t="s">
        <v>13</v>
      </c>
      <c r="L12" s="247">
        <v>185000</v>
      </c>
      <c r="M12" s="247">
        <v>10000</v>
      </c>
      <c r="N12" s="247">
        <v>39000</v>
      </c>
      <c r="O12" s="247">
        <v>49000</v>
      </c>
      <c r="P12" s="247">
        <v>5000</v>
      </c>
      <c r="Q12" s="247">
        <v>131000</v>
      </c>
      <c r="R12" s="247">
        <v>26</v>
      </c>
    </row>
    <row r="13" spans="2:18" s="65" customFormat="1" ht="23.1" customHeight="1" thickBot="1" x14ac:dyDescent="0.25">
      <c r="B13" s="34" t="s">
        <v>7</v>
      </c>
      <c r="C13" s="174">
        <v>934000</v>
      </c>
      <c r="D13" s="174">
        <v>172848</v>
      </c>
      <c r="E13" s="174">
        <v>184286</v>
      </c>
      <c r="F13" s="174">
        <f t="shared" si="0"/>
        <v>357134</v>
      </c>
      <c r="G13" s="174">
        <v>0</v>
      </c>
      <c r="H13" s="174">
        <f t="shared" si="1"/>
        <v>576866</v>
      </c>
      <c r="I13" s="100">
        <f t="shared" si="2"/>
        <v>38.237044967880088</v>
      </c>
      <c r="K13" s="246" t="s">
        <v>147</v>
      </c>
      <c r="L13" s="247">
        <v>451000</v>
      </c>
      <c r="M13" s="247">
        <v>111179</v>
      </c>
      <c r="N13" s="247">
        <v>180273</v>
      </c>
      <c r="O13" s="247">
        <v>291452</v>
      </c>
      <c r="P13" s="247">
        <v>5000</v>
      </c>
      <c r="Q13" s="247">
        <v>154548</v>
      </c>
      <c r="R13" s="247">
        <v>65</v>
      </c>
    </row>
    <row r="14" spans="2:18" s="65" customFormat="1" ht="23.1" customHeight="1" thickBot="1" x14ac:dyDescent="0.25">
      <c r="B14" s="34" t="s">
        <v>8</v>
      </c>
      <c r="C14" s="35">
        <v>240600</v>
      </c>
      <c r="D14" s="105">
        <v>8500</v>
      </c>
      <c r="E14" s="35">
        <v>3500</v>
      </c>
      <c r="F14" s="174">
        <f t="shared" si="0"/>
        <v>12000</v>
      </c>
      <c r="G14" s="35">
        <v>29200</v>
      </c>
      <c r="H14" s="174">
        <f t="shared" si="1"/>
        <v>199400</v>
      </c>
      <c r="I14" s="100">
        <f t="shared" si="2"/>
        <v>4.9875311720698257</v>
      </c>
      <c r="K14" s="246" t="s">
        <v>4</v>
      </c>
      <c r="L14" s="247">
        <v>1408100</v>
      </c>
      <c r="M14" s="247">
        <v>437166</v>
      </c>
      <c r="N14" s="247">
        <v>798439</v>
      </c>
      <c r="O14" s="247">
        <v>1235605</v>
      </c>
      <c r="P14" s="247">
        <v>21500</v>
      </c>
      <c r="Q14" s="247">
        <v>150995</v>
      </c>
      <c r="R14" s="247">
        <v>88</v>
      </c>
    </row>
    <row r="15" spans="2:18" s="65" customFormat="1" ht="23.1" customHeight="1" thickBot="1" x14ac:dyDescent="0.25">
      <c r="B15" s="34" t="s">
        <v>9</v>
      </c>
      <c r="C15" s="35">
        <v>1429000</v>
      </c>
      <c r="D15" s="35">
        <v>127950</v>
      </c>
      <c r="E15" s="35">
        <v>424850</v>
      </c>
      <c r="F15" s="174">
        <f t="shared" si="0"/>
        <v>552800</v>
      </c>
      <c r="G15" s="35">
        <v>43300</v>
      </c>
      <c r="H15" s="174">
        <f t="shared" si="1"/>
        <v>832900</v>
      </c>
      <c r="I15" s="100">
        <f t="shared" si="2"/>
        <v>38.684394681595521</v>
      </c>
      <c r="K15" s="246" t="s">
        <v>148</v>
      </c>
      <c r="L15" s="247">
        <v>151000</v>
      </c>
      <c r="M15" s="247">
        <v>13600</v>
      </c>
      <c r="N15" s="247">
        <v>42800</v>
      </c>
      <c r="O15" s="247">
        <v>56400</v>
      </c>
      <c r="P15" s="247">
        <v>40400</v>
      </c>
      <c r="Q15" s="247">
        <v>54200</v>
      </c>
      <c r="R15" s="247">
        <v>37</v>
      </c>
    </row>
    <row r="16" spans="2:18" s="65" customFormat="1" ht="23.1" customHeight="1" thickBot="1" x14ac:dyDescent="0.25">
      <c r="B16" s="34" t="s">
        <v>10</v>
      </c>
      <c r="C16" s="35">
        <v>283000</v>
      </c>
      <c r="D16" s="35">
        <v>5600</v>
      </c>
      <c r="E16" s="35">
        <v>184000</v>
      </c>
      <c r="F16" s="174">
        <f t="shared" si="0"/>
        <v>189600</v>
      </c>
      <c r="G16" s="35">
        <v>18000</v>
      </c>
      <c r="H16" s="174">
        <f t="shared" si="1"/>
        <v>75400</v>
      </c>
      <c r="I16" s="100">
        <f t="shared" si="2"/>
        <v>66.996466431095399</v>
      </c>
      <c r="K16" s="246" t="s">
        <v>149</v>
      </c>
      <c r="L16" s="247">
        <v>240600</v>
      </c>
      <c r="M16" s="247">
        <v>8500</v>
      </c>
      <c r="N16" s="247">
        <v>3500</v>
      </c>
      <c r="O16" s="247">
        <v>12000</v>
      </c>
      <c r="P16" s="247">
        <v>29200</v>
      </c>
      <c r="Q16" s="247">
        <v>199400</v>
      </c>
      <c r="R16" s="247">
        <v>5</v>
      </c>
    </row>
    <row r="17" spans="2:18" s="65" customFormat="1" ht="23.1" customHeight="1" thickBot="1" x14ac:dyDescent="0.25">
      <c r="B17" s="34" t="s">
        <v>11</v>
      </c>
      <c r="C17" s="35">
        <v>854800</v>
      </c>
      <c r="D17" s="35">
        <v>12800</v>
      </c>
      <c r="E17" s="35">
        <v>44832</v>
      </c>
      <c r="F17" s="174">
        <f t="shared" si="0"/>
        <v>57632</v>
      </c>
      <c r="G17" s="35">
        <v>0</v>
      </c>
      <c r="H17" s="174">
        <f t="shared" si="1"/>
        <v>797168</v>
      </c>
      <c r="I17" s="100">
        <f t="shared" si="2"/>
        <v>6.7421619092185301</v>
      </c>
      <c r="K17" s="246" t="s">
        <v>10</v>
      </c>
      <c r="L17" s="247">
        <v>283000</v>
      </c>
      <c r="M17" s="247">
        <v>5600</v>
      </c>
      <c r="N17" s="247">
        <v>184000</v>
      </c>
      <c r="O17" s="247">
        <v>189600</v>
      </c>
      <c r="P17" s="247">
        <v>18000</v>
      </c>
      <c r="Q17" s="247">
        <v>75400</v>
      </c>
      <c r="R17" s="247">
        <v>67</v>
      </c>
    </row>
    <row r="18" spans="2:18" s="65" customFormat="1" ht="23.1" customHeight="1" thickBot="1" x14ac:dyDescent="0.25">
      <c r="B18" s="34" t="s">
        <v>12</v>
      </c>
      <c r="C18" s="35">
        <v>791000</v>
      </c>
      <c r="D18" s="35">
        <v>105500</v>
      </c>
      <c r="E18" s="35">
        <v>0</v>
      </c>
      <c r="F18" s="174">
        <f t="shared" si="0"/>
        <v>105500</v>
      </c>
      <c r="G18" s="35">
        <v>35000</v>
      </c>
      <c r="H18" s="174">
        <f t="shared" si="1"/>
        <v>650500</v>
      </c>
      <c r="I18" s="100">
        <f t="shared" si="2"/>
        <v>13.33754740834387</v>
      </c>
      <c r="K18" s="246" t="s">
        <v>150</v>
      </c>
      <c r="L18" s="247">
        <v>1429000</v>
      </c>
      <c r="M18" s="247">
        <v>127950</v>
      </c>
      <c r="N18" s="247">
        <v>424850</v>
      </c>
      <c r="O18" s="247">
        <v>552800</v>
      </c>
      <c r="P18" s="247">
        <v>43300</v>
      </c>
      <c r="Q18" s="247">
        <v>832900</v>
      </c>
      <c r="R18" s="247">
        <v>39</v>
      </c>
    </row>
    <row r="19" spans="2:18" s="65" customFormat="1" ht="23.1" customHeight="1" thickBot="1" x14ac:dyDescent="0.25">
      <c r="B19" s="36" t="s">
        <v>13</v>
      </c>
      <c r="C19" s="175">
        <v>185000</v>
      </c>
      <c r="D19" s="175">
        <v>10000</v>
      </c>
      <c r="E19" s="175">
        <v>39000</v>
      </c>
      <c r="F19" s="187">
        <f t="shared" si="0"/>
        <v>49000</v>
      </c>
      <c r="G19" s="175">
        <v>5000</v>
      </c>
      <c r="H19" s="187">
        <f t="shared" si="1"/>
        <v>131000</v>
      </c>
      <c r="I19" s="107">
        <f t="shared" si="2"/>
        <v>26.486486486486488</v>
      </c>
      <c r="K19" s="246" t="s">
        <v>11</v>
      </c>
      <c r="L19" s="247">
        <v>854800</v>
      </c>
      <c r="M19" s="247">
        <v>12800</v>
      </c>
      <c r="N19" s="247">
        <v>44832</v>
      </c>
      <c r="O19" s="247">
        <v>57632</v>
      </c>
      <c r="P19" s="247">
        <v>0</v>
      </c>
      <c r="Q19" s="247">
        <v>797168</v>
      </c>
      <c r="R19" s="247">
        <v>7</v>
      </c>
    </row>
    <row r="20" spans="2:18" ht="21.75" customHeight="1" thickBot="1" x14ac:dyDescent="0.25">
      <c r="B20" s="184" t="s">
        <v>32</v>
      </c>
      <c r="C20" s="185">
        <f>SUM(C5:C19)</f>
        <v>12648300</v>
      </c>
      <c r="D20" s="185">
        <f>SUM(D5:D19)</f>
        <v>2295384</v>
      </c>
      <c r="E20" s="185">
        <f>SUM(E5:E19)</f>
        <v>3216614</v>
      </c>
      <c r="F20" s="185">
        <f>SUM(F5:F19)</f>
        <v>5511998</v>
      </c>
      <c r="G20" s="185">
        <f>SUM(G5:G19)</f>
        <v>245700</v>
      </c>
      <c r="H20" s="185">
        <f>C20-F20-G20</f>
        <v>6890602</v>
      </c>
      <c r="I20" s="188">
        <f t="shared" si="2"/>
        <v>43.578963180822718</v>
      </c>
      <c r="K20" s="246" t="s">
        <v>0</v>
      </c>
      <c r="L20" s="247">
        <v>12648300</v>
      </c>
      <c r="M20" s="247">
        <v>2295384</v>
      </c>
      <c r="N20" s="247">
        <v>3216614</v>
      </c>
      <c r="O20" s="247">
        <v>5511998</v>
      </c>
      <c r="P20" s="247">
        <v>245700</v>
      </c>
      <c r="Q20" s="247">
        <v>6890602</v>
      </c>
      <c r="R20" s="247">
        <v>44</v>
      </c>
    </row>
    <row r="21" spans="2:18" ht="7.5" hidden="1" customHeight="1" thickTop="1" x14ac:dyDescent="0.2">
      <c r="B21" s="172"/>
      <c r="C21" s="172"/>
      <c r="D21" s="172"/>
      <c r="E21" s="172"/>
      <c r="F21" s="172"/>
      <c r="G21" s="172"/>
      <c r="H21" s="172"/>
      <c r="I21" s="172"/>
    </row>
    <row r="22" spans="2:18" ht="3.75" customHeight="1" thickTop="1" x14ac:dyDescent="0.2">
      <c r="B22" s="172"/>
      <c r="C22" s="172"/>
      <c r="D22" s="172"/>
      <c r="E22" s="172"/>
      <c r="F22" s="172"/>
      <c r="G22" s="172"/>
      <c r="H22" s="172"/>
      <c r="I22" s="172"/>
    </row>
    <row r="23" spans="2:18" ht="11.25" customHeight="1" x14ac:dyDescent="0.2">
      <c r="B23" s="182" t="s">
        <v>152</v>
      </c>
      <c r="C23" s="176"/>
      <c r="D23" s="176"/>
      <c r="E23" s="176"/>
      <c r="F23" s="176"/>
      <c r="G23" s="176"/>
      <c r="H23" s="176"/>
      <c r="I23" s="172"/>
    </row>
    <row r="24" spans="2:18" ht="4.5" customHeight="1" x14ac:dyDescent="0.2">
      <c r="B24" s="172"/>
      <c r="C24" s="172"/>
      <c r="D24" s="172"/>
      <c r="E24" s="172"/>
      <c r="F24" s="172"/>
      <c r="G24" s="172"/>
      <c r="H24" s="172"/>
      <c r="I24" s="172"/>
    </row>
    <row r="25" spans="2:18" ht="16.5" customHeight="1" x14ac:dyDescent="0.2">
      <c r="B25" s="176" t="s">
        <v>105</v>
      </c>
      <c r="C25" s="172"/>
      <c r="D25" s="172"/>
      <c r="E25" s="172"/>
      <c r="F25" s="172"/>
      <c r="G25" s="172"/>
      <c r="H25" s="172"/>
      <c r="I25" s="172"/>
    </row>
    <row r="26" spans="2:18" ht="24.75" customHeight="1" x14ac:dyDescent="0.2">
      <c r="B26" s="274" t="s">
        <v>163</v>
      </c>
      <c r="C26" s="274"/>
      <c r="D26" s="274"/>
      <c r="E26" s="274"/>
      <c r="F26" s="274"/>
      <c r="G26" s="274"/>
      <c r="H26" s="274"/>
      <c r="I26" s="274"/>
    </row>
    <row r="27" spans="2:18" ht="15.75" customHeight="1" x14ac:dyDescent="0.2">
      <c r="B27" s="270" t="s">
        <v>102</v>
      </c>
      <c r="C27" s="270"/>
      <c r="D27" s="270"/>
      <c r="E27" s="270"/>
      <c r="F27" s="270"/>
      <c r="G27" s="270"/>
      <c r="H27" s="270"/>
      <c r="I27" s="270"/>
    </row>
    <row r="28" spans="2:18" ht="3.75" customHeight="1" x14ac:dyDescent="0.2">
      <c r="B28" s="170"/>
      <c r="C28" s="170"/>
      <c r="D28" s="170"/>
      <c r="E28" s="170"/>
      <c r="F28" s="170"/>
      <c r="G28" s="170"/>
      <c r="H28" s="170"/>
      <c r="I28" s="170"/>
    </row>
    <row r="29" spans="2:18" ht="21" customHeight="1" x14ac:dyDescent="0.2">
      <c r="B29" s="252" t="s">
        <v>39</v>
      </c>
      <c r="C29" s="252"/>
      <c r="D29" s="252"/>
      <c r="E29" s="252"/>
      <c r="F29" s="171"/>
      <c r="G29" s="171"/>
      <c r="H29" s="18">
        <v>16</v>
      </c>
      <c r="I29" s="18"/>
    </row>
  </sheetData>
  <mergeCells count="10">
    <mergeCell ref="B1:I1"/>
    <mergeCell ref="B27:I27"/>
    <mergeCell ref="B29:E29"/>
    <mergeCell ref="B3:B4"/>
    <mergeCell ref="C3:C4"/>
    <mergeCell ref="D3:F3"/>
    <mergeCell ref="G3:G4"/>
    <mergeCell ref="H3:H4"/>
    <mergeCell ref="I3:I4"/>
    <mergeCell ref="B26:I26"/>
  </mergeCells>
  <printOptions horizontalCentered="1"/>
  <pageMargins left="0.70866141732283472" right="0.70866141732283472" top="0.74803149606299213" bottom="0.55118110236220474" header="0.31496062992125984" footer="0.31496062992125984"/>
  <pageSetup paperSize="9" scale="95"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25"/>
  <sheetViews>
    <sheetView rightToLeft="1" view="pageBreakPreview" zoomScale="90" zoomScaleSheetLayoutView="90" workbookViewId="0">
      <selection sqref="A1:R1"/>
    </sheetView>
  </sheetViews>
  <sheetFormatPr defaultRowHeight="12.75" x14ac:dyDescent="0.2"/>
  <cols>
    <col min="1" max="1" width="11.140625" style="64" customWidth="1"/>
    <col min="2" max="2" width="8.7109375" style="64" customWidth="1"/>
    <col min="3" max="3" width="10.28515625" style="64" customWidth="1"/>
    <col min="4" max="4" width="0.85546875" style="64" customWidth="1"/>
    <col min="5" max="5" width="8.85546875" style="64" customWidth="1"/>
    <col min="6" max="6" width="8.5703125" style="64" customWidth="1"/>
    <col min="7" max="7" width="0.85546875" style="64" customWidth="1"/>
    <col min="8" max="8" width="9.7109375" style="64" customWidth="1"/>
    <col min="9" max="9" width="7.7109375" style="64" customWidth="1"/>
    <col min="10" max="10" width="0.85546875" style="64" customWidth="1"/>
    <col min="11" max="11" width="9.7109375" style="64" customWidth="1"/>
    <col min="12" max="12" width="7.5703125" style="64" customWidth="1"/>
    <col min="13" max="13" width="0.85546875" style="64" customWidth="1"/>
    <col min="14" max="15" width="10.7109375" style="64" customWidth="1"/>
    <col min="16" max="16" width="0.85546875" style="64" customWidth="1"/>
    <col min="17" max="18" width="11.7109375" style="64" customWidth="1"/>
    <col min="19" max="16384" width="9.140625" style="64"/>
  </cols>
  <sheetData>
    <row r="1" spans="1:20" ht="20.25" customHeight="1" x14ac:dyDescent="0.2">
      <c r="A1" s="261" t="s">
        <v>125</v>
      </c>
      <c r="B1" s="261"/>
      <c r="C1" s="261"/>
      <c r="D1" s="261"/>
      <c r="E1" s="261"/>
      <c r="F1" s="261"/>
      <c r="G1" s="261"/>
      <c r="H1" s="261"/>
      <c r="I1" s="261"/>
      <c r="J1" s="261"/>
      <c r="K1" s="261"/>
      <c r="L1" s="261"/>
      <c r="M1" s="261"/>
      <c r="N1" s="261"/>
      <c r="O1" s="261"/>
      <c r="P1" s="261"/>
      <c r="Q1" s="261"/>
      <c r="R1" s="261"/>
    </row>
    <row r="2" spans="1:20" ht="18" customHeight="1" thickBot="1" x14ac:dyDescent="0.3">
      <c r="A2" s="60" t="s">
        <v>92</v>
      </c>
      <c r="B2" s="61"/>
      <c r="C2" s="61"/>
      <c r="D2" s="61"/>
      <c r="E2" s="61"/>
      <c r="F2" s="297"/>
      <c r="G2" s="297"/>
      <c r="H2" s="297"/>
      <c r="I2" s="297"/>
      <c r="J2" s="297"/>
      <c r="K2" s="297"/>
      <c r="L2" s="297"/>
      <c r="M2" s="61"/>
      <c r="N2" s="61"/>
      <c r="O2" s="61"/>
    </row>
    <row r="3" spans="1:20" ht="23.25" customHeight="1" thickTop="1" x14ac:dyDescent="0.2">
      <c r="A3" s="294" t="s">
        <v>14</v>
      </c>
      <c r="B3" s="250" t="s">
        <v>47</v>
      </c>
      <c r="C3" s="250"/>
      <c r="D3" s="93"/>
      <c r="E3" s="250" t="s">
        <v>48</v>
      </c>
      <c r="F3" s="250"/>
      <c r="G3" s="93"/>
      <c r="H3" s="250" t="s">
        <v>50</v>
      </c>
      <c r="I3" s="250"/>
      <c r="J3" s="93"/>
      <c r="K3" s="250" t="s">
        <v>51</v>
      </c>
      <c r="L3" s="250"/>
      <c r="M3" s="93"/>
      <c r="N3" s="250" t="s">
        <v>49</v>
      </c>
      <c r="O3" s="250"/>
      <c r="P3" s="93"/>
      <c r="Q3" s="250" t="s">
        <v>0</v>
      </c>
      <c r="R3" s="250"/>
    </row>
    <row r="4" spans="1:20" ht="21" customHeight="1" x14ac:dyDescent="0.2">
      <c r="A4" s="296"/>
      <c r="B4" s="70" t="s">
        <v>80</v>
      </c>
      <c r="C4" s="70" t="s">
        <v>81</v>
      </c>
      <c r="D4" s="110"/>
      <c r="E4" s="70" t="s">
        <v>80</v>
      </c>
      <c r="F4" s="70" t="s">
        <v>81</v>
      </c>
      <c r="G4" s="110"/>
      <c r="H4" s="70" t="s">
        <v>80</v>
      </c>
      <c r="I4" s="70" t="s">
        <v>81</v>
      </c>
      <c r="J4" s="110"/>
      <c r="K4" s="70" t="s">
        <v>80</v>
      </c>
      <c r="L4" s="70" t="s">
        <v>81</v>
      </c>
      <c r="M4" s="110"/>
      <c r="N4" s="70" t="s">
        <v>80</v>
      </c>
      <c r="O4" s="70" t="s">
        <v>81</v>
      </c>
      <c r="P4" s="110"/>
      <c r="Q4" s="70" t="s">
        <v>80</v>
      </c>
      <c r="R4" s="70" t="s">
        <v>81</v>
      </c>
    </row>
    <row r="5" spans="1:20" s="65" customFormat="1" ht="23.1" customHeight="1" x14ac:dyDescent="0.2">
      <c r="A5" s="33" t="s">
        <v>15</v>
      </c>
      <c r="B5" s="161">
        <v>0</v>
      </c>
      <c r="C5" s="161">
        <v>6915</v>
      </c>
      <c r="D5" s="161"/>
      <c r="E5" s="161">
        <v>0</v>
      </c>
      <c r="F5" s="161">
        <v>6884</v>
      </c>
      <c r="G5" s="161"/>
      <c r="H5" s="161">
        <v>0</v>
      </c>
      <c r="I5" s="161">
        <v>0</v>
      </c>
      <c r="J5" s="161"/>
      <c r="K5" s="161">
        <v>540</v>
      </c>
      <c r="L5" s="161">
        <v>0</v>
      </c>
      <c r="M5" s="161"/>
      <c r="N5" s="161">
        <v>0</v>
      </c>
      <c r="O5" s="161">
        <v>0</v>
      </c>
      <c r="P5" s="161"/>
      <c r="Q5" s="161">
        <f>B5+E5+H5+K5+N5</f>
        <v>540</v>
      </c>
      <c r="R5" s="161">
        <f>C5+F5+I5+L5+O5</f>
        <v>13799</v>
      </c>
      <c r="S5" s="51"/>
      <c r="T5" s="51"/>
    </row>
    <row r="6" spans="1:20" s="65" customFormat="1" ht="23.1" customHeight="1" x14ac:dyDescent="0.2">
      <c r="A6" s="33" t="s">
        <v>1</v>
      </c>
      <c r="B6" s="161">
        <v>35</v>
      </c>
      <c r="C6" s="161">
        <v>1612</v>
      </c>
      <c r="D6" s="161"/>
      <c r="E6" s="161">
        <v>0</v>
      </c>
      <c r="F6" s="161">
        <v>0</v>
      </c>
      <c r="G6" s="161"/>
      <c r="H6" s="161">
        <v>0</v>
      </c>
      <c r="I6" s="161">
        <v>0</v>
      </c>
      <c r="J6" s="161"/>
      <c r="K6" s="161">
        <v>1290</v>
      </c>
      <c r="L6" s="161">
        <v>0</v>
      </c>
      <c r="M6" s="161"/>
      <c r="N6" s="161">
        <v>0</v>
      </c>
      <c r="O6" s="161">
        <v>0</v>
      </c>
      <c r="P6" s="161"/>
      <c r="Q6" s="161">
        <f t="shared" ref="Q6:Q19" si="0">B6+E6+H6+K6+N6</f>
        <v>1325</v>
      </c>
      <c r="R6" s="161">
        <f t="shared" ref="R6:R19" si="1">C6+F6+I6+L6+O6</f>
        <v>1612</v>
      </c>
    </row>
    <row r="7" spans="1:20" s="65" customFormat="1" ht="23.1" customHeight="1" x14ac:dyDescent="0.2">
      <c r="A7" s="33" t="s">
        <v>2</v>
      </c>
      <c r="B7" s="161">
        <v>0</v>
      </c>
      <c r="C7" s="161">
        <v>2824</v>
      </c>
      <c r="D7" s="161"/>
      <c r="E7" s="161">
        <v>0</v>
      </c>
      <c r="F7" s="161">
        <v>395</v>
      </c>
      <c r="G7" s="161"/>
      <c r="H7" s="161">
        <v>0</v>
      </c>
      <c r="I7" s="161">
        <v>0</v>
      </c>
      <c r="J7" s="161"/>
      <c r="K7" s="161">
        <v>510</v>
      </c>
      <c r="L7" s="161">
        <v>130</v>
      </c>
      <c r="M7" s="161"/>
      <c r="N7" s="161">
        <v>0</v>
      </c>
      <c r="O7" s="161">
        <v>0</v>
      </c>
      <c r="P7" s="161"/>
      <c r="Q7" s="161">
        <f t="shared" si="0"/>
        <v>510</v>
      </c>
      <c r="R7" s="161">
        <f t="shared" si="1"/>
        <v>3349</v>
      </c>
    </row>
    <row r="8" spans="1:20" s="65" customFormat="1" ht="23.1" customHeight="1" x14ac:dyDescent="0.2">
      <c r="A8" s="33" t="s">
        <v>30</v>
      </c>
      <c r="B8" s="161">
        <v>50</v>
      </c>
      <c r="C8" s="161">
        <v>1013</v>
      </c>
      <c r="D8" s="161"/>
      <c r="E8" s="161">
        <v>0</v>
      </c>
      <c r="F8" s="161">
        <v>675</v>
      </c>
      <c r="G8" s="161"/>
      <c r="H8" s="161">
        <v>0</v>
      </c>
      <c r="I8" s="161">
        <v>0</v>
      </c>
      <c r="J8" s="161"/>
      <c r="K8" s="161">
        <v>240</v>
      </c>
      <c r="L8" s="161">
        <v>175</v>
      </c>
      <c r="M8" s="161"/>
      <c r="N8" s="161">
        <v>0</v>
      </c>
      <c r="O8" s="161">
        <v>0</v>
      </c>
      <c r="P8" s="161"/>
      <c r="Q8" s="161">
        <f t="shared" si="0"/>
        <v>290</v>
      </c>
      <c r="R8" s="161">
        <f t="shared" si="1"/>
        <v>1863</v>
      </c>
    </row>
    <row r="9" spans="1:20" s="65" customFormat="1" ht="23.1" customHeight="1" x14ac:dyDescent="0.2">
      <c r="A9" s="34" t="s">
        <v>3</v>
      </c>
      <c r="B9" s="161">
        <v>25</v>
      </c>
      <c r="C9" s="162">
        <v>2464</v>
      </c>
      <c r="D9" s="162"/>
      <c r="E9" s="162">
        <v>0</v>
      </c>
      <c r="F9" s="162">
        <v>1387</v>
      </c>
      <c r="G9" s="162"/>
      <c r="H9" s="162">
        <v>0</v>
      </c>
      <c r="I9" s="162">
        <v>0</v>
      </c>
      <c r="J9" s="162"/>
      <c r="K9" s="162">
        <v>595</v>
      </c>
      <c r="L9" s="161">
        <v>195</v>
      </c>
      <c r="M9" s="162"/>
      <c r="N9" s="161">
        <v>0</v>
      </c>
      <c r="O9" s="161">
        <v>0</v>
      </c>
      <c r="P9" s="162"/>
      <c r="Q9" s="161">
        <f t="shared" si="0"/>
        <v>620</v>
      </c>
      <c r="R9" s="161">
        <f t="shared" si="1"/>
        <v>4046</v>
      </c>
    </row>
    <row r="10" spans="1:20" s="65" customFormat="1" ht="23.1" customHeight="1" x14ac:dyDescent="0.2">
      <c r="A10" s="34" t="s">
        <v>4</v>
      </c>
      <c r="B10" s="162">
        <v>35</v>
      </c>
      <c r="C10" s="162">
        <v>3420</v>
      </c>
      <c r="D10" s="162"/>
      <c r="E10" s="162">
        <v>0</v>
      </c>
      <c r="F10" s="162">
        <v>3770</v>
      </c>
      <c r="G10" s="162"/>
      <c r="H10" s="162">
        <v>0</v>
      </c>
      <c r="I10" s="162">
        <v>0</v>
      </c>
      <c r="J10" s="162"/>
      <c r="K10" s="162">
        <v>950</v>
      </c>
      <c r="L10" s="161">
        <v>290</v>
      </c>
      <c r="M10" s="162"/>
      <c r="N10" s="161">
        <v>0</v>
      </c>
      <c r="O10" s="161">
        <v>0</v>
      </c>
      <c r="P10" s="162"/>
      <c r="Q10" s="161">
        <f t="shared" si="0"/>
        <v>985</v>
      </c>
      <c r="R10" s="161">
        <f t="shared" si="1"/>
        <v>7480</v>
      </c>
    </row>
    <row r="11" spans="1:20" s="65" customFormat="1" ht="23.1" customHeight="1" x14ac:dyDescent="0.2">
      <c r="A11" s="34" t="s">
        <v>5</v>
      </c>
      <c r="B11" s="161">
        <v>50</v>
      </c>
      <c r="C11" s="161">
        <v>1647</v>
      </c>
      <c r="D11" s="161"/>
      <c r="E11" s="161">
        <v>0</v>
      </c>
      <c r="F11" s="161">
        <v>1406</v>
      </c>
      <c r="G11" s="161"/>
      <c r="H11" s="161">
        <v>0</v>
      </c>
      <c r="I11" s="161">
        <v>0</v>
      </c>
      <c r="J11" s="162"/>
      <c r="K11" s="162">
        <v>1515</v>
      </c>
      <c r="L11" s="161">
        <v>180</v>
      </c>
      <c r="M11" s="162"/>
      <c r="N11" s="161">
        <v>0</v>
      </c>
      <c r="O11" s="161">
        <v>0</v>
      </c>
      <c r="P11" s="162"/>
      <c r="Q11" s="161">
        <f t="shared" si="0"/>
        <v>1565</v>
      </c>
      <c r="R11" s="161">
        <f t="shared" si="1"/>
        <v>3233</v>
      </c>
    </row>
    <row r="12" spans="1:20" s="65" customFormat="1" ht="23.1" customHeight="1" x14ac:dyDescent="0.2">
      <c r="A12" s="34" t="s">
        <v>6</v>
      </c>
      <c r="B12" s="161">
        <v>15</v>
      </c>
      <c r="C12" s="161">
        <v>3282</v>
      </c>
      <c r="D12" s="161"/>
      <c r="E12" s="161">
        <v>0</v>
      </c>
      <c r="F12" s="161">
        <v>4243</v>
      </c>
      <c r="G12" s="161"/>
      <c r="H12" s="161">
        <v>0</v>
      </c>
      <c r="I12" s="161">
        <v>0</v>
      </c>
      <c r="J12" s="161"/>
      <c r="K12" s="161">
        <v>585</v>
      </c>
      <c r="L12" s="161">
        <v>120</v>
      </c>
      <c r="M12" s="161"/>
      <c r="N12" s="161">
        <v>0</v>
      </c>
      <c r="O12" s="161">
        <v>0</v>
      </c>
      <c r="P12" s="161"/>
      <c r="Q12" s="161">
        <f t="shared" si="0"/>
        <v>600</v>
      </c>
      <c r="R12" s="161">
        <f t="shared" si="1"/>
        <v>7645</v>
      </c>
    </row>
    <row r="13" spans="1:20" s="65" customFormat="1" ht="23.1" customHeight="1" x14ac:dyDescent="0.2">
      <c r="A13" s="34" t="s">
        <v>7</v>
      </c>
      <c r="B13" s="161">
        <v>0</v>
      </c>
      <c r="C13" s="161">
        <v>2502</v>
      </c>
      <c r="D13" s="161"/>
      <c r="E13" s="161">
        <v>0</v>
      </c>
      <c r="F13" s="161">
        <v>3300</v>
      </c>
      <c r="G13" s="161"/>
      <c r="H13" s="161">
        <v>0</v>
      </c>
      <c r="I13" s="161">
        <v>0</v>
      </c>
      <c r="J13" s="161"/>
      <c r="K13" s="161">
        <v>210</v>
      </c>
      <c r="L13" s="161">
        <v>75</v>
      </c>
      <c r="M13" s="161"/>
      <c r="N13" s="161">
        <v>0</v>
      </c>
      <c r="O13" s="161">
        <v>0</v>
      </c>
      <c r="P13" s="161"/>
      <c r="Q13" s="161">
        <f t="shared" si="0"/>
        <v>210</v>
      </c>
      <c r="R13" s="161">
        <f t="shared" si="1"/>
        <v>5877</v>
      </c>
    </row>
    <row r="14" spans="1:20" s="65" customFormat="1" ht="23.1" customHeight="1" x14ac:dyDescent="0.2">
      <c r="A14" s="34" t="s">
        <v>8</v>
      </c>
      <c r="B14" s="162">
        <v>0</v>
      </c>
      <c r="C14" s="162">
        <v>2450</v>
      </c>
      <c r="D14" s="162"/>
      <c r="E14" s="162">
        <v>0</v>
      </c>
      <c r="F14" s="162">
        <v>1210</v>
      </c>
      <c r="G14" s="162"/>
      <c r="H14" s="162">
        <v>0</v>
      </c>
      <c r="I14" s="162">
        <v>0</v>
      </c>
      <c r="J14" s="162"/>
      <c r="K14" s="162">
        <v>980</v>
      </c>
      <c r="L14" s="161">
        <v>185</v>
      </c>
      <c r="M14" s="162"/>
      <c r="N14" s="161">
        <v>0</v>
      </c>
      <c r="O14" s="161">
        <v>0</v>
      </c>
      <c r="P14" s="162"/>
      <c r="Q14" s="161">
        <f>B14+E14+H14+K14+N14</f>
        <v>980</v>
      </c>
      <c r="R14" s="161">
        <f t="shared" si="1"/>
        <v>3845</v>
      </c>
    </row>
    <row r="15" spans="1:20" s="65" customFormat="1" ht="23.1" customHeight="1" x14ac:dyDescent="0.2">
      <c r="A15" s="34" t="s">
        <v>9</v>
      </c>
      <c r="B15" s="162">
        <v>5</v>
      </c>
      <c r="C15" s="162">
        <v>1358</v>
      </c>
      <c r="D15" s="162"/>
      <c r="E15" s="162">
        <v>0</v>
      </c>
      <c r="F15" s="162">
        <v>400</v>
      </c>
      <c r="G15" s="162"/>
      <c r="H15" s="162">
        <v>0</v>
      </c>
      <c r="I15" s="162">
        <v>0</v>
      </c>
      <c r="J15" s="162"/>
      <c r="K15" s="161">
        <v>390</v>
      </c>
      <c r="L15" s="161">
        <v>80</v>
      </c>
      <c r="M15" s="162"/>
      <c r="N15" s="161">
        <v>0</v>
      </c>
      <c r="O15" s="161">
        <v>0</v>
      </c>
      <c r="P15" s="162"/>
      <c r="Q15" s="161">
        <f t="shared" si="0"/>
        <v>395</v>
      </c>
      <c r="R15" s="161">
        <f t="shared" si="1"/>
        <v>1838</v>
      </c>
    </row>
    <row r="16" spans="1:20" s="65" customFormat="1" ht="23.1" customHeight="1" x14ac:dyDescent="0.2">
      <c r="A16" s="34" t="s">
        <v>10</v>
      </c>
      <c r="B16" s="162">
        <v>0</v>
      </c>
      <c r="C16" s="162">
        <v>1080</v>
      </c>
      <c r="D16" s="162"/>
      <c r="E16" s="162">
        <v>0</v>
      </c>
      <c r="F16" s="162">
        <v>0</v>
      </c>
      <c r="G16" s="162"/>
      <c r="H16" s="162">
        <v>0</v>
      </c>
      <c r="I16" s="162">
        <v>0</v>
      </c>
      <c r="J16" s="162"/>
      <c r="K16" s="161">
        <v>580</v>
      </c>
      <c r="L16" s="161">
        <v>235</v>
      </c>
      <c r="M16" s="162"/>
      <c r="N16" s="161">
        <v>0</v>
      </c>
      <c r="O16" s="161">
        <v>0</v>
      </c>
      <c r="P16" s="162"/>
      <c r="Q16" s="161">
        <f t="shared" si="0"/>
        <v>580</v>
      </c>
      <c r="R16" s="161">
        <f t="shared" si="1"/>
        <v>1315</v>
      </c>
    </row>
    <row r="17" spans="1:18" s="65" customFormat="1" ht="23.1" customHeight="1" x14ac:dyDescent="0.2">
      <c r="A17" s="34" t="s">
        <v>11</v>
      </c>
      <c r="B17" s="162">
        <v>0</v>
      </c>
      <c r="C17" s="162">
        <v>760</v>
      </c>
      <c r="D17" s="162"/>
      <c r="E17" s="162">
        <v>0</v>
      </c>
      <c r="F17" s="162">
        <v>673</v>
      </c>
      <c r="G17" s="162"/>
      <c r="H17" s="162">
        <v>0</v>
      </c>
      <c r="I17" s="162">
        <v>0</v>
      </c>
      <c r="J17" s="162"/>
      <c r="K17" s="161">
        <v>695</v>
      </c>
      <c r="L17" s="161">
        <v>235</v>
      </c>
      <c r="M17" s="162"/>
      <c r="N17" s="161">
        <v>0</v>
      </c>
      <c r="O17" s="161">
        <v>0</v>
      </c>
      <c r="P17" s="162"/>
      <c r="Q17" s="161">
        <f t="shared" si="0"/>
        <v>695</v>
      </c>
      <c r="R17" s="161">
        <f>C17+F17+I17+L17+O17</f>
        <v>1668</v>
      </c>
    </row>
    <row r="18" spans="1:18" s="65" customFormat="1" ht="23.1" customHeight="1" x14ac:dyDescent="0.2">
      <c r="A18" s="34" t="s">
        <v>12</v>
      </c>
      <c r="B18" s="162">
        <v>0</v>
      </c>
      <c r="C18" s="162">
        <v>245.5</v>
      </c>
      <c r="D18" s="162"/>
      <c r="E18" s="162">
        <v>0</v>
      </c>
      <c r="F18" s="162">
        <v>335</v>
      </c>
      <c r="G18" s="162"/>
      <c r="H18" s="162">
        <v>0</v>
      </c>
      <c r="I18" s="162">
        <v>0</v>
      </c>
      <c r="J18" s="162"/>
      <c r="K18" s="161">
        <v>205</v>
      </c>
      <c r="L18" s="162">
        <v>60</v>
      </c>
      <c r="M18" s="162"/>
      <c r="N18" s="161">
        <v>0</v>
      </c>
      <c r="O18" s="161">
        <v>0</v>
      </c>
      <c r="P18" s="162"/>
      <c r="Q18" s="161">
        <f t="shared" si="0"/>
        <v>205</v>
      </c>
      <c r="R18" s="161">
        <f t="shared" si="1"/>
        <v>640.5</v>
      </c>
    </row>
    <row r="19" spans="1:18" s="65" customFormat="1" ht="23.1" customHeight="1" x14ac:dyDescent="0.2">
      <c r="A19" s="36" t="s">
        <v>13</v>
      </c>
      <c r="B19" s="163">
        <v>2300</v>
      </c>
      <c r="C19" s="163">
        <v>821</v>
      </c>
      <c r="D19" s="163"/>
      <c r="E19" s="163">
        <v>0</v>
      </c>
      <c r="F19" s="163">
        <v>705</v>
      </c>
      <c r="G19" s="163"/>
      <c r="H19" s="163">
        <v>0</v>
      </c>
      <c r="I19" s="163">
        <v>0</v>
      </c>
      <c r="J19" s="163"/>
      <c r="K19" s="163">
        <v>125</v>
      </c>
      <c r="L19" s="163">
        <v>280</v>
      </c>
      <c r="M19" s="163"/>
      <c r="N19" s="163">
        <v>0</v>
      </c>
      <c r="O19" s="163">
        <v>0</v>
      </c>
      <c r="P19" s="163"/>
      <c r="Q19" s="161">
        <f t="shared" si="0"/>
        <v>2425</v>
      </c>
      <c r="R19" s="161">
        <f t="shared" si="1"/>
        <v>1806</v>
      </c>
    </row>
    <row r="20" spans="1:18" ht="23.1" customHeight="1" thickBot="1" x14ac:dyDescent="0.25">
      <c r="A20" s="184" t="s">
        <v>32</v>
      </c>
      <c r="B20" s="189">
        <f>SUM(B5:B19)</f>
        <v>2515</v>
      </c>
      <c r="C20" s="189">
        <f>SUM(C5:C19)</f>
        <v>32393.5</v>
      </c>
      <c r="D20" s="189"/>
      <c r="E20" s="189">
        <f>SUM(E5:E19)</f>
        <v>0</v>
      </c>
      <c r="F20" s="189">
        <f>SUM(F5:F19)</f>
        <v>25383</v>
      </c>
      <c r="G20" s="189"/>
      <c r="H20" s="189">
        <f>SUM(H5:H19)</f>
        <v>0</v>
      </c>
      <c r="I20" s="189">
        <f>SUM(I5:I19)</f>
        <v>0</v>
      </c>
      <c r="J20" s="189"/>
      <c r="K20" s="189">
        <f>SUM(K5:K19)</f>
        <v>9410</v>
      </c>
      <c r="L20" s="189">
        <f>SUM(L5:L19)</f>
        <v>2240</v>
      </c>
      <c r="M20" s="189"/>
      <c r="N20" s="189">
        <f>SUM(N5:N19)</f>
        <v>0</v>
      </c>
      <c r="O20" s="189">
        <f>SUM(O5:O19)</f>
        <v>0</v>
      </c>
      <c r="P20" s="189"/>
      <c r="Q20" s="189">
        <f>SUM(Q5:Q19)</f>
        <v>11925</v>
      </c>
      <c r="R20" s="189">
        <f>SUM(R5:R19)</f>
        <v>60016.5</v>
      </c>
    </row>
    <row r="21" spans="1:18" ht="17.25" customHeight="1" thickTop="1" x14ac:dyDescent="0.2">
      <c r="A21" s="117"/>
      <c r="B21" s="117"/>
      <c r="C21" s="117"/>
      <c r="D21" s="117"/>
      <c r="E21" s="117"/>
      <c r="F21" s="117"/>
      <c r="G21" s="117"/>
      <c r="H21" s="117"/>
      <c r="I21" s="117"/>
      <c r="J21" s="117"/>
      <c r="K21" s="117"/>
      <c r="L21" s="117"/>
      <c r="M21" s="117"/>
      <c r="N21" s="117"/>
      <c r="O21" s="117"/>
      <c r="P21" s="117"/>
      <c r="Q21" s="117"/>
      <c r="R21" s="117"/>
    </row>
    <row r="22" spans="1:18" ht="15" customHeight="1" x14ac:dyDescent="0.2">
      <c r="A22" s="270" t="s">
        <v>63</v>
      </c>
      <c r="B22" s="270"/>
      <c r="C22" s="270"/>
      <c r="D22" s="270"/>
      <c r="E22" s="270"/>
      <c r="F22" s="270"/>
      <c r="G22" s="270"/>
      <c r="H22" s="270"/>
      <c r="I22" s="117"/>
      <c r="J22" s="117"/>
      <c r="K22" s="117"/>
      <c r="L22" s="117"/>
      <c r="M22" s="117"/>
      <c r="N22" s="117"/>
      <c r="O22" s="117"/>
      <c r="P22" s="117"/>
      <c r="Q22" s="117"/>
      <c r="R22" s="117"/>
    </row>
    <row r="23" spans="1:18" ht="11.25" customHeight="1" x14ac:dyDescent="0.2">
      <c r="I23" s="98"/>
      <c r="J23" s="98"/>
      <c r="K23" s="98"/>
      <c r="L23" s="98"/>
      <c r="M23" s="98"/>
      <c r="N23" s="98"/>
      <c r="O23" s="77"/>
    </row>
    <row r="24" spans="1:18" ht="48.75" customHeight="1" x14ac:dyDescent="0.2">
      <c r="A24" s="116"/>
      <c r="B24" s="116"/>
      <c r="C24" s="116"/>
      <c r="D24" s="116"/>
      <c r="E24" s="116"/>
      <c r="F24" s="116"/>
      <c r="G24" s="116"/>
      <c r="H24" s="116"/>
      <c r="I24" s="118"/>
      <c r="J24" s="118"/>
      <c r="K24" s="118"/>
      <c r="L24" s="118"/>
      <c r="M24" s="118"/>
      <c r="N24" s="118"/>
      <c r="O24" s="77"/>
    </row>
    <row r="25" spans="1:18" ht="18.75" customHeight="1" x14ac:dyDescent="0.2">
      <c r="A25" s="252" t="s">
        <v>39</v>
      </c>
      <c r="B25" s="252"/>
      <c r="C25" s="252"/>
      <c r="D25" s="252"/>
      <c r="E25" s="252"/>
      <c r="F25" s="252"/>
      <c r="G25" s="252"/>
      <c r="H25" s="252"/>
      <c r="I25" s="252"/>
      <c r="J25" s="252"/>
      <c r="K25" s="252"/>
      <c r="L25" s="54">
        <v>17</v>
      </c>
      <c r="M25" s="54"/>
      <c r="N25" s="18"/>
      <c r="O25" s="18"/>
      <c r="P25" s="18"/>
      <c r="Q25" s="18"/>
      <c r="R25" s="18"/>
    </row>
  </sheetData>
  <mergeCells count="11">
    <mergeCell ref="A1:R1"/>
    <mergeCell ref="Q3:R3"/>
    <mergeCell ref="A25:K25"/>
    <mergeCell ref="B3:C3"/>
    <mergeCell ref="K3:L3"/>
    <mergeCell ref="N3:O3"/>
    <mergeCell ref="A3:A4"/>
    <mergeCell ref="E3:F3"/>
    <mergeCell ref="H3:I3"/>
    <mergeCell ref="F2:L2"/>
    <mergeCell ref="A22:H22"/>
  </mergeCells>
  <printOptions horizontalCentered="1"/>
  <pageMargins left="0.70866141732283472" right="0.70866141732283472" top="0.78740157480314965" bottom="0.35433070866141736" header="0.31496062992125984" footer="0.31496062992125984"/>
  <pageSetup scale="95"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25"/>
  <sheetViews>
    <sheetView rightToLeft="1" view="pageBreakPreview" zoomScale="90" zoomScaleNormal="100" zoomScaleSheetLayoutView="90" workbookViewId="0">
      <selection activeCell="G2" sqref="G2"/>
    </sheetView>
  </sheetViews>
  <sheetFormatPr defaultRowHeight="12.75" x14ac:dyDescent="0.2"/>
  <cols>
    <col min="1" max="1" width="1" style="65" customWidth="1"/>
    <col min="2" max="2" width="16.28515625" customWidth="1"/>
    <col min="3" max="3" width="15.7109375" style="64" customWidth="1"/>
    <col min="4" max="4" width="15.7109375" style="49" customWidth="1"/>
    <col min="5" max="5" width="15.7109375" style="15" customWidth="1"/>
    <col min="6" max="7" width="15.7109375" customWidth="1"/>
  </cols>
  <sheetData>
    <row r="1" spans="1:11" ht="28.5" customHeight="1" x14ac:dyDescent="0.2">
      <c r="B1" s="298" t="s">
        <v>131</v>
      </c>
      <c r="C1" s="298"/>
      <c r="D1" s="298"/>
      <c r="E1" s="298"/>
      <c r="F1" s="298"/>
      <c r="G1" s="298"/>
    </row>
    <row r="2" spans="1:11" s="16" customFormat="1" ht="20.25" customHeight="1" thickBot="1" x14ac:dyDescent="0.25">
      <c r="A2" s="65"/>
      <c r="B2" s="57" t="s">
        <v>93</v>
      </c>
      <c r="C2" s="299"/>
      <c r="D2" s="299"/>
      <c r="E2" s="299"/>
      <c r="G2" s="206" t="s">
        <v>29</v>
      </c>
    </row>
    <row r="3" spans="1:11" ht="34.5" customHeight="1" thickTop="1" x14ac:dyDescent="0.2">
      <c r="B3" s="90" t="s">
        <v>14</v>
      </c>
      <c r="C3" s="91" t="s">
        <v>46</v>
      </c>
      <c r="D3" s="91" t="s">
        <v>41</v>
      </c>
      <c r="E3" s="91" t="s">
        <v>43</v>
      </c>
      <c r="F3" s="91" t="s">
        <v>42</v>
      </c>
      <c r="G3" s="91" t="s">
        <v>0</v>
      </c>
      <c r="H3" t="s">
        <v>14</v>
      </c>
    </row>
    <row r="4" spans="1:11" s="32" customFormat="1" ht="24.95" customHeight="1" x14ac:dyDescent="0.2">
      <c r="A4" s="65"/>
      <c r="B4" s="58" t="s">
        <v>15</v>
      </c>
      <c r="C4" s="35">
        <v>40774</v>
      </c>
      <c r="D4" s="35">
        <v>21258</v>
      </c>
      <c r="E4" s="105">
        <v>0</v>
      </c>
      <c r="F4" s="105">
        <v>0</v>
      </c>
      <c r="G4" s="35">
        <f>SUM(C4:F4)</f>
        <v>62032</v>
      </c>
      <c r="H4" s="65" t="s">
        <v>15</v>
      </c>
      <c r="I4" s="144">
        <f>G4/1000</f>
        <v>62.031999999999996</v>
      </c>
      <c r="J4" s="32">
        <f>36198+4576</f>
        <v>40774</v>
      </c>
      <c r="K4" s="32">
        <f>ROUND(J4,0)</f>
        <v>40774</v>
      </c>
    </row>
    <row r="5" spans="1:11" s="44" customFormat="1" ht="24.95" customHeight="1" x14ac:dyDescent="0.2">
      <c r="A5" s="66"/>
      <c r="B5" s="59" t="s">
        <v>1</v>
      </c>
      <c r="C5" s="35">
        <v>28930</v>
      </c>
      <c r="D5" s="35">
        <v>16866</v>
      </c>
      <c r="E5" s="105">
        <v>0</v>
      </c>
      <c r="F5" s="105">
        <v>0</v>
      </c>
      <c r="G5" s="89">
        <f>SUM(C5:F5)</f>
        <v>45796</v>
      </c>
      <c r="H5" s="66" t="s">
        <v>1</v>
      </c>
      <c r="I5" s="144">
        <f t="shared" ref="I5:I18" si="0">G5/1000</f>
        <v>45.795999999999999</v>
      </c>
      <c r="J5" s="44">
        <f>23470+5460</f>
        <v>28930</v>
      </c>
      <c r="K5" s="32">
        <f t="shared" ref="K5:K18" si="1">ROUND(J5,0)</f>
        <v>28930</v>
      </c>
    </row>
    <row r="6" spans="1:11" s="32" customFormat="1" ht="24.95" customHeight="1" x14ac:dyDescent="0.2">
      <c r="A6" s="65"/>
      <c r="B6" s="59" t="s">
        <v>2</v>
      </c>
      <c r="C6" s="35">
        <v>10368</v>
      </c>
      <c r="D6" s="35">
        <v>7809</v>
      </c>
      <c r="E6" s="105">
        <v>0</v>
      </c>
      <c r="F6" s="105">
        <v>0</v>
      </c>
      <c r="G6" s="89">
        <f>SUM(C6:F6)</f>
        <v>18177</v>
      </c>
      <c r="H6" s="65" t="s">
        <v>2</v>
      </c>
      <c r="I6" s="144">
        <f t="shared" si="0"/>
        <v>18.177</v>
      </c>
      <c r="J6" s="32">
        <f>6980+3388</f>
        <v>10368</v>
      </c>
      <c r="K6" s="32">
        <f t="shared" si="1"/>
        <v>10368</v>
      </c>
    </row>
    <row r="7" spans="1:11" s="32" customFormat="1" ht="24.95" customHeight="1" x14ac:dyDescent="0.2">
      <c r="A7" s="65"/>
      <c r="B7" s="59" t="s">
        <v>26</v>
      </c>
      <c r="C7" s="35">
        <v>32009</v>
      </c>
      <c r="D7" s="35">
        <v>14202</v>
      </c>
      <c r="E7" s="105">
        <v>0</v>
      </c>
      <c r="F7" s="105">
        <v>0</v>
      </c>
      <c r="G7" s="35">
        <f t="shared" ref="G7:G19" si="2">SUM(C7:F7)</f>
        <v>46211</v>
      </c>
      <c r="H7" s="65" t="s">
        <v>26</v>
      </c>
      <c r="I7" s="144">
        <f t="shared" si="0"/>
        <v>46.210999999999999</v>
      </c>
      <c r="J7" s="32">
        <f>22076+9933</f>
        <v>32009</v>
      </c>
      <c r="K7" s="32">
        <f t="shared" si="1"/>
        <v>32009</v>
      </c>
    </row>
    <row r="8" spans="1:11" s="32" customFormat="1" ht="24.95" customHeight="1" x14ac:dyDescent="0.2">
      <c r="A8" s="65"/>
      <c r="B8" s="59" t="s">
        <v>3</v>
      </c>
      <c r="C8" s="35">
        <v>14572</v>
      </c>
      <c r="D8" s="35">
        <v>7394</v>
      </c>
      <c r="E8" s="105">
        <v>0</v>
      </c>
      <c r="F8" s="105">
        <v>0</v>
      </c>
      <c r="G8" s="89">
        <f t="shared" si="2"/>
        <v>21966</v>
      </c>
      <c r="H8" s="65" t="s">
        <v>3</v>
      </c>
      <c r="I8" s="144">
        <f t="shared" si="0"/>
        <v>21.966000000000001</v>
      </c>
      <c r="J8" s="32">
        <f>3961+8913+319+331+1048</f>
        <v>14572</v>
      </c>
      <c r="K8" s="32">
        <f t="shared" si="1"/>
        <v>14572</v>
      </c>
    </row>
    <row r="9" spans="1:11" s="32" customFormat="1" ht="24.95" customHeight="1" x14ac:dyDescent="0.2">
      <c r="A9" s="65"/>
      <c r="B9" s="59" t="s">
        <v>4</v>
      </c>
      <c r="C9" s="35">
        <v>16806</v>
      </c>
      <c r="D9" s="35">
        <v>9175</v>
      </c>
      <c r="E9" s="105">
        <v>0</v>
      </c>
      <c r="F9" s="105">
        <v>0</v>
      </c>
      <c r="G9" s="89">
        <f t="shared" si="2"/>
        <v>25981</v>
      </c>
      <c r="H9" s="65" t="s">
        <v>4</v>
      </c>
      <c r="I9" s="144">
        <f t="shared" si="0"/>
        <v>25.981000000000002</v>
      </c>
      <c r="J9" s="44">
        <f>8412+8394</f>
        <v>16806</v>
      </c>
      <c r="K9" s="32">
        <f t="shared" si="1"/>
        <v>16806</v>
      </c>
    </row>
    <row r="10" spans="1:11" s="32" customFormat="1" ht="24.95" customHeight="1" x14ac:dyDescent="0.2">
      <c r="A10" s="65"/>
      <c r="B10" s="59" t="s">
        <v>5</v>
      </c>
      <c r="C10" s="35">
        <v>5575</v>
      </c>
      <c r="D10" s="35">
        <v>3277</v>
      </c>
      <c r="E10" s="105">
        <v>0</v>
      </c>
      <c r="F10" s="105">
        <v>0</v>
      </c>
      <c r="G10" s="89">
        <f t="shared" si="2"/>
        <v>8852</v>
      </c>
      <c r="H10" s="65" t="s">
        <v>5</v>
      </c>
      <c r="I10" s="144">
        <f t="shared" si="0"/>
        <v>8.8520000000000003</v>
      </c>
      <c r="J10" s="32">
        <f>4787+788</f>
        <v>5575</v>
      </c>
      <c r="K10" s="32">
        <f t="shared" si="1"/>
        <v>5575</v>
      </c>
    </row>
    <row r="11" spans="1:11" s="32" customFormat="1" ht="24.95" customHeight="1" x14ac:dyDescent="0.2">
      <c r="A11" s="65"/>
      <c r="B11" s="59" t="s">
        <v>6</v>
      </c>
      <c r="C11" s="35">
        <v>53909</v>
      </c>
      <c r="D11" s="35">
        <v>20419</v>
      </c>
      <c r="E11" s="105">
        <v>0</v>
      </c>
      <c r="F11" s="105">
        <v>0</v>
      </c>
      <c r="G11" s="89">
        <f t="shared" si="2"/>
        <v>74328</v>
      </c>
      <c r="H11" s="65" t="s">
        <v>6</v>
      </c>
      <c r="I11" s="144">
        <f t="shared" si="0"/>
        <v>74.328000000000003</v>
      </c>
      <c r="J11" s="32">
        <f>27965+25944</f>
        <v>53909</v>
      </c>
      <c r="K11" s="32">
        <f t="shared" si="1"/>
        <v>53909</v>
      </c>
    </row>
    <row r="12" spans="1:11" s="32" customFormat="1" ht="24.95" customHeight="1" x14ac:dyDescent="0.2">
      <c r="A12" s="65"/>
      <c r="B12" s="59" t="s">
        <v>7</v>
      </c>
      <c r="C12" s="35">
        <v>34697</v>
      </c>
      <c r="D12" s="35">
        <v>23754</v>
      </c>
      <c r="E12" s="105">
        <v>0</v>
      </c>
      <c r="F12" s="105">
        <v>0</v>
      </c>
      <c r="G12" s="89">
        <f t="shared" si="2"/>
        <v>58451</v>
      </c>
      <c r="H12" s="65" t="s">
        <v>7</v>
      </c>
      <c r="I12" s="144">
        <f t="shared" si="0"/>
        <v>58.451000000000001</v>
      </c>
      <c r="J12" s="32">
        <f>20416+14281</f>
        <v>34697</v>
      </c>
      <c r="K12" s="32">
        <f t="shared" si="1"/>
        <v>34697</v>
      </c>
    </row>
    <row r="13" spans="1:11" s="32" customFormat="1" ht="24.95" customHeight="1" x14ac:dyDescent="0.2">
      <c r="A13" s="65"/>
      <c r="B13" s="59" t="s">
        <v>8</v>
      </c>
      <c r="C13" s="35">
        <v>23612</v>
      </c>
      <c r="D13" s="35">
        <v>11645</v>
      </c>
      <c r="E13" s="105">
        <v>0</v>
      </c>
      <c r="F13" s="105">
        <v>0</v>
      </c>
      <c r="G13" s="89">
        <f t="shared" si="2"/>
        <v>35257</v>
      </c>
      <c r="H13" s="65" t="s">
        <v>8</v>
      </c>
      <c r="I13" s="144">
        <f t="shared" si="0"/>
        <v>35.256999999999998</v>
      </c>
      <c r="J13" s="32">
        <f>10961+12651</f>
        <v>23612</v>
      </c>
      <c r="K13" s="32">
        <f t="shared" si="1"/>
        <v>23612</v>
      </c>
    </row>
    <row r="14" spans="1:11" s="32" customFormat="1" ht="24.95" customHeight="1" x14ac:dyDescent="0.2">
      <c r="A14" s="65"/>
      <c r="B14" s="59" t="s">
        <v>9</v>
      </c>
      <c r="C14" s="35">
        <v>31327</v>
      </c>
      <c r="D14" s="35">
        <v>13449</v>
      </c>
      <c r="E14" s="105">
        <v>0</v>
      </c>
      <c r="F14" s="105">
        <v>0</v>
      </c>
      <c r="G14" s="89">
        <f t="shared" si="2"/>
        <v>44776</v>
      </c>
      <c r="H14" s="65" t="s">
        <v>9</v>
      </c>
      <c r="I14" s="144">
        <f t="shared" si="0"/>
        <v>44.776000000000003</v>
      </c>
      <c r="J14" s="32">
        <f>15525+15802</f>
        <v>31327</v>
      </c>
      <c r="K14" s="32">
        <f t="shared" si="1"/>
        <v>31327</v>
      </c>
    </row>
    <row r="15" spans="1:11" ht="24.95" customHeight="1" x14ac:dyDescent="0.2">
      <c r="B15" s="59" t="s">
        <v>10</v>
      </c>
      <c r="C15" s="35">
        <v>15180</v>
      </c>
      <c r="D15" s="35">
        <v>6296</v>
      </c>
      <c r="E15" s="105">
        <v>0</v>
      </c>
      <c r="F15" s="105">
        <v>0</v>
      </c>
      <c r="G15" s="89">
        <f t="shared" si="2"/>
        <v>21476</v>
      </c>
      <c r="H15" s="65" t="s">
        <v>10</v>
      </c>
      <c r="I15" s="144">
        <f t="shared" si="0"/>
        <v>21.475999999999999</v>
      </c>
      <c r="J15">
        <f>10729+4451</f>
        <v>15180</v>
      </c>
      <c r="K15" s="32">
        <f t="shared" si="1"/>
        <v>15180</v>
      </c>
    </row>
    <row r="16" spans="1:11" s="32" customFormat="1" ht="24.95" customHeight="1" x14ac:dyDescent="0.2">
      <c r="A16" s="65"/>
      <c r="B16" s="59" t="s">
        <v>11</v>
      </c>
      <c r="C16" s="35">
        <v>22568</v>
      </c>
      <c r="D16" s="35">
        <v>4944</v>
      </c>
      <c r="E16" s="105">
        <v>0</v>
      </c>
      <c r="F16" s="105">
        <v>0</v>
      </c>
      <c r="G16" s="89">
        <f t="shared" si="2"/>
        <v>27512</v>
      </c>
      <c r="H16" s="65" t="s">
        <v>11</v>
      </c>
      <c r="I16" s="144">
        <f t="shared" si="0"/>
        <v>27.512</v>
      </c>
      <c r="J16" s="32">
        <f>12833+9735</f>
        <v>22568</v>
      </c>
      <c r="K16" s="32">
        <f t="shared" si="1"/>
        <v>22568</v>
      </c>
    </row>
    <row r="17" spans="1:13" s="32" customFormat="1" ht="24.95" customHeight="1" x14ac:dyDescent="0.2">
      <c r="A17" s="65"/>
      <c r="B17" s="59" t="s">
        <v>12</v>
      </c>
      <c r="C17" s="35">
        <v>23221</v>
      </c>
      <c r="D17" s="35">
        <v>6917</v>
      </c>
      <c r="E17" s="105">
        <v>0</v>
      </c>
      <c r="F17" s="105">
        <v>0</v>
      </c>
      <c r="G17" s="89">
        <f t="shared" si="2"/>
        <v>30138</v>
      </c>
      <c r="H17" s="65" t="s">
        <v>12</v>
      </c>
      <c r="I17" s="144">
        <f t="shared" si="0"/>
        <v>30.138000000000002</v>
      </c>
      <c r="J17" s="32">
        <f>16851+6370</f>
        <v>23221</v>
      </c>
      <c r="K17" s="32">
        <f t="shared" si="1"/>
        <v>23221</v>
      </c>
    </row>
    <row r="18" spans="1:13" s="44" customFormat="1" ht="24.95" customHeight="1" x14ac:dyDescent="0.2">
      <c r="A18" s="66"/>
      <c r="B18" s="76" t="s">
        <v>13</v>
      </c>
      <c r="C18" s="175">
        <v>1738</v>
      </c>
      <c r="D18" s="175">
        <v>595</v>
      </c>
      <c r="E18" s="190">
        <v>0</v>
      </c>
      <c r="F18" s="190">
        <v>0</v>
      </c>
      <c r="G18" s="99">
        <f t="shared" si="2"/>
        <v>2333</v>
      </c>
      <c r="H18" s="66" t="s">
        <v>13</v>
      </c>
      <c r="I18" s="144">
        <f t="shared" si="0"/>
        <v>2.3330000000000002</v>
      </c>
      <c r="J18" s="44">
        <f>1737+1</f>
        <v>1738</v>
      </c>
      <c r="K18" s="32">
        <f t="shared" si="1"/>
        <v>1738</v>
      </c>
    </row>
    <row r="19" spans="1:13" s="32" customFormat="1" ht="24.95" customHeight="1" thickBot="1" x14ac:dyDescent="0.25">
      <c r="A19" s="65"/>
      <c r="B19" s="184" t="s">
        <v>32</v>
      </c>
      <c r="C19" s="191">
        <f>SUM(C4:C18)</f>
        <v>355286</v>
      </c>
      <c r="D19" s="191">
        <f>SUM(D4:D18)</f>
        <v>168000</v>
      </c>
      <c r="E19" s="191">
        <v>0</v>
      </c>
      <c r="F19" s="191">
        <v>0</v>
      </c>
      <c r="G19" s="191">
        <f t="shared" si="2"/>
        <v>523286</v>
      </c>
      <c r="H19" s="65" t="s">
        <v>32</v>
      </c>
      <c r="I19" s="144">
        <v>479.94249899999994</v>
      </c>
      <c r="J19" s="32">
        <f>SUM(J4:J18)</f>
        <v>355286</v>
      </c>
      <c r="M19" s="32">
        <f>236016.441+94443.432</f>
        <v>330459.87300000002</v>
      </c>
    </row>
    <row r="20" spans="1:13" s="64" customFormat="1" ht="7.5" customHeight="1" thickTop="1" x14ac:dyDescent="0.2">
      <c r="A20" s="65"/>
      <c r="B20" s="112"/>
      <c r="C20" s="112"/>
      <c r="D20" s="112"/>
      <c r="E20" s="112"/>
      <c r="F20" s="112"/>
      <c r="G20" s="112"/>
      <c r="I20" s="14"/>
    </row>
    <row r="21" spans="1:13" s="26" customFormat="1" ht="18" customHeight="1" x14ac:dyDescent="0.2">
      <c r="A21" s="65"/>
      <c r="B21" s="270" t="s">
        <v>69</v>
      </c>
      <c r="C21" s="270"/>
      <c r="D21" s="270"/>
      <c r="E21" s="270"/>
    </row>
    <row r="22" spans="1:13" s="64" customFormat="1" ht="17.25" customHeight="1" x14ac:dyDescent="0.2">
      <c r="A22" s="65"/>
      <c r="B22" s="270"/>
      <c r="C22" s="270"/>
      <c r="D22" s="270"/>
      <c r="E22" s="270"/>
    </row>
    <row r="23" spans="1:13" s="64" customFormat="1" ht="18" customHeight="1" x14ac:dyDescent="0.2">
      <c r="A23" s="65"/>
      <c r="B23" s="146"/>
      <c r="C23" s="146"/>
      <c r="D23" s="146"/>
      <c r="E23" s="146"/>
    </row>
    <row r="24" spans="1:13" s="64" customFormat="1" ht="16.5" customHeight="1" x14ac:dyDescent="0.2">
      <c r="A24" s="65"/>
      <c r="B24" s="146"/>
      <c r="C24" s="146"/>
      <c r="D24" s="146"/>
      <c r="E24" s="146"/>
    </row>
    <row r="25" spans="1:13" s="17" customFormat="1" ht="21" customHeight="1" x14ac:dyDescent="0.2">
      <c r="A25" s="65"/>
      <c r="B25" s="252" t="s">
        <v>39</v>
      </c>
      <c r="C25" s="252"/>
      <c r="D25" s="252"/>
      <c r="E25" s="252"/>
      <c r="F25" s="292">
        <v>18</v>
      </c>
      <c r="G25" s="292"/>
    </row>
  </sheetData>
  <mergeCells count="6">
    <mergeCell ref="B1:G1"/>
    <mergeCell ref="F25:G25"/>
    <mergeCell ref="B25:E25"/>
    <mergeCell ref="C2:E2"/>
    <mergeCell ref="B21:E21"/>
    <mergeCell ref="B22:E22"/>
  </mergeCells>
  <phoneticPr fontId="0" type="noConversion"/>
  <printOptions horizontalCentered="1" verticalCentered="1"/>
  <pageMargins left="1.5354330708661419" right="1.5748031496062993" top="0.39370078740157483" bottom="0.19685039370078741" header="0" footer="0"/>
  <pageSetup paperSize="9" scale="9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8"/>
  <sheetViews>
    <sheetView rightToLeft="1" view="pageBreakPreview" zoomScaleSheetLayoutView="100" workbookViewId="0">
      <selection activeCell="D11" sqref="D11:E11"/>
    </sheetView>
  </sheetViews>
  <sheetFormatPr defaultRowHeight="12.75" x14ac:dyDescent="0.2"/>
  <cols>
    <col min="1" max="1" width="12.7109375" style="64" customWidth="1"/>
    <col min="2" max="5" width="21.42578125" style="64" customWidth="1"/>
    <col min="6" max="6" width="17.140625" style="64" customWidth="1"/>
    <col min="7" max="7" width="15.42578125" style="64" customWidth="1"/>
    <col min="8" max="8" width="12" style="64" customWidth="1"/>
    <col min="9" max="16384" width="9.140625" style="64"/>
  </cols>
  <sheetData>
    <row r="1" spans="1:16" ht="32.25" customHeight="1" x14ac:dyDescent="0.2">
      <c r="A1" s="261" t="s">
        <v>126</v>
      </c>
      <c r="B1" s="261"/>
      <c r="C1" s="261"/>
      <c r="D1" s="261"/>
      <c r="E1" s="261"/>
    </row>
    <row r="2" spans="1:16" ht="16.5" thickBot="1" x14ac:dyDescent="0.3">
      <c r="A2" s="60" t="s">
        <v>94</v>
      </c>
      <c r="B2" s="61"/>
      <c r="C2" s="61"/>
      <c r="D2" s="164" t="s">
        <v>77</v>
      </c>
      <c r="E2" s="203" t="s">
        <v>84</v>
      </c>
    </row>
    <row r="3" spans="1:16" ht="33.75" customHeight="1" thickTop="1" x14ac:dyDescent="0.2">
      <c r="A3" s="135" t="s">
        <v>14</v>
      </c>
      <c r="B3" s="135" t="s">
        <v>57</v>
      </c>
      <c r="C3" s="135" t="s">
        <v>58</v>
      </c>
      <c r="D3" s="135" t="s">
        <v>56</v>
      </c>
      <c r="E3" s="149" t="s">
        <v>85</v>
      </c>
      <c r="F3" s="140" t="s">
        <v>57</v>
      </c>
      <c r="G3" s="140" t="s">
        <v>58</v>
      </c>
      <c r="H3" s="140" t="s">
        <v>56</v>
      </c>
    </row>
    <row r="4" spans="1:16" ht="21.95" customHeight="1" x14ac:dyDescent="0.2">
      <c r="A4" s="58" t="s">
        <v>15</v>
      </c>
      <c r="B4" s="104">
        <v>28921324</v>
      </c>
      <c r="C4" s="104">
        <v>384841565</v>
      </c>
      <c r="D4" s="104">
        <v>28596539</v>
      </c>
      <c r="E4" s="104">
        <f t="shared" ref="E4:E18" si="0">SUM(B4:D4)</f>
        <v>442359428</v>
      </c>
      <c r="F4" s="14">
        <f>B19/1000000</f>
        <v>2574.7330550000001</v>
      </c>
      <c r="G4" s="14">
        <f t="shared" ref="G4:H4" si="1">C19/1000000</f>
        <v>3082.8023800000001</v>
      </c>
      <c r="H4" s="14">
        <f t="shared" si="1"/>
        <v>231.696958</v>
      </c>
      <c r="K4" s="64">
        <v>1</v>
      </c>
    </row>
    <row r="5" spans="1:16" s="132" customFormat="1" ht="21.95" customHeight="1" x14ac:dyDescent="0.2">
      <c r="A5" s="59" t="s">
        <v>1</v>
      </c>
      <c r="B5" s="105">
        <v>25829533</v>
      </c>
      <c r="C5" s="105">
        <v>78780794</v>
      </c>
      <c r="D5" s="105">
        <v>11289769</v>
      </c>
      <c r="E5" s="104">
        <f t="shared" si="0"/>
        <v>115900096</v>
      </c>
      <c r="F5" s="145"/>
      <c r="G5" s="145"/>
      <c r="H5" s="145"/>
      <c r="K5" s="64">
        <v>2</v>
      </c>
    </row>
    <row r="6" spans="1:16" ht="21.95" customHeight="1" x14ac:dyDescent="0.2">
      <c r="A6" s="59" t="s">
        <v>2</v>
      </c>
      <c r="B6" s="106">
        <v>357910246</v>
      </c>
      <c r="C6" s="106">
        <v>11826773</v>
      </c>
      <c r="D6" s="106">
        <v>1126666</v>
      </c>
      <c r="E6" s="104">
        <f t="shared" si="0"/>
        <v>370863685</v>
      </c>
      <c r="K6" s="64">
        <v>3</v>
      </c>
    </row>
    <row r="7" spans="1:16" ht="21.95" customHeight="1" x14ac:dyDescent="0.2">
      <c r="A7" s="59" t="s">
        <v>26</v>
      </c>
      <c r="B7" s="106">
        <v>184370482</v>
      </c>
      <c r="C7" s="106">
        <v>651690946</v>
      </c>
      <c r="D7" s="106">
        <v>12983051</v>
      </c>
      <c r="E7" s="104">
        <f t="shared" si="0"/>
        <v>849044479</v>
      </c>
      <c r="K7" s="64">
        <v>4</v>
      </c>
      <c r="M7" s="64">
        <v>0</v>
      </c>
    </row>
    <row r="8" spans="1:16" ht="21.95" customHeight="1" x14ac:dyDescent="0.2">
      <c r="A8" s="59" t="s">
        <v>3</v>
      </c>
      <c r="B8" s="106">
        <v>13893027</v>
      </c>
      <c r="C8" s="106">
        <v>92550950</v>
      </c>
      <c r="D8" s="104">
        <v>0</v>
      </c>
      <c r="E8" s="104">
        <f t="shared" si="0"/>
        <v>106443977</v>
      </c>
      <c r="K8" s="64">
        <v>5</v>
      </c>
    </row>
    <row r="9" spans="1:16" ht="21.95" customHeight="1" x14ac:dyDescent="0.2">
      <c r="A9" s="59" t="s">
        <v>4</v>
      </c>
      <c r="B9" s="106">
        <v>247321170</v>
      </c>
      <c r="C9" s="106">
        <v>4917769</v>
      </c>
      <c r="D9" s="104">
        <v>71076472</v>
      </c>
      <c r="E9" s="104">
        <f t="shared" si="0"/>
        <v>323315411</v>
      </c>
      <c r="K9" s="64">
        <v>6</v>
      </c>
    </row>
    <row r="10" spans="1:16" ht="21.95" customHeight="1" x14ac:dyDescent="0.2">
      <c r="A10" s="59" t="s">
        <v>5</v>
      </c>
      <c r="B10" s="105">
        <v>6181780</v>
      </c>
      <c r="C10" s="105">
        <v>7294845</v>
      </c>
      <c r="D10" s="104">
        <v>0</v>
      </c>
      <c r="E10" s="104">
        <f t="shared" si="0"/>
        <v>13476625</v>
      </c>
      <c r="K10" s="64">
        <v>7</v>
      </c>
    </row>
    <row r="11" spans="1:16" ht="21.95" customHeight="1" x14ac:dyDescent="0.2">
      <c r="A11" s="59" t="s">
        <v>6</v>
      </c>
      <c r="B11" s="105">
        <v>110145024</v>
      </c>
      <c r="C11" s="105">
        <v>40639950</v>
      </c>
      <c r="D11" s="104">
        <v>0</v>
      </c>
      <c r="E11" s="104">
        <f t="shared" si="0"/>
        <v>150784974</v>
      </c>
      <c r="K11" s="64">
        <v>8</v>
      </c>
    </row>
    <row r="12" spans="1:16" s="132" customFormat="1" ht="21.95" customHeight="1" x14ac:dyDescent="0.2">
      <c r="A12" s="59" t="s">
        <v>7</v>
      </c>
      <c r="B12" s="106">
        <v>87937419</v>
      </c>
      <c r="C12" s="106">
        <v>263883252</v>
      </c>
      <c r="D12" s="106">
        <v>474866</v>
      </c>
      <c r="E12" s="104">
        <f t="shared" si="0"/>
        <v>352295537</v>
      </c>
      <c r="K12" s="64">
        <v>9</v>
      </c>
    </row>
    <row r="13" spans="1:16" ht="21.95" customHeight="1" x14ac:dyDescent="0.2">
      <c r="A13" s="59" t="s">
        <v>8</v>
      </c>
      <c r="B13" s="106">
        <v>3822584</v>
      </c>
      <c r="C13" s="106">
        <v>11382827</v>
      </c>
      <c r="D13" s="106">
        <v>0</v>
      </c>
      <c r="E13" s="104">
        <f t="shared" si="0"/>
        <v>15205411</v>
      </c>
      <c r="K13" s="64">
        <v>10</v>
      </c>
    </row>
    <row r="14" spans="1:16" ht="21.95" customHeight="1" x14ac:dyDescent="0.2">
      <c r="A14" s="59" t="s">
        <v>9</v>
      </c>
      <c r="B14" s="106">
        <v>41284712</v>
      </c>
      <c r="C14" s="106">
        <v>49998268</v>
      </c>
      <c r="D14" s="104">
        <v>19502084</v>
      </c>
      <c r="E14" s="104">
        <f t="shared" si="0"/>
        <v>110785064</v>
      </c>
      <c r="K14" s="64">
        <v>11</v>
      </c>
    </row>
    <row r="15" spans="1:16" ht="21.95" customHeight="1" x14ac:dyDescent="0.2">
      <c r="A15" s="59" t="s">
        <v>10</v>
      </c>
      <c r="B15" s="105">
        <v>86131733</v>
      </c>
      <c r="C15" s="105">
        <v>138030941</v>
      </c>
      <c r="D15" s="104">
        <v>27300918</v>
      </c>
      <c r="E15" s="104">
        <f t="shared" si="0"/>
        <v>251463592</v>
      </c>
      <c r="K15" s="64">
        <v>12</v>
      </c>
    </row>
    <row r="16" spans="1:16" s="132" customFormat="1" ht="21.95" customHeight="1" x14ac:dyDescent="0.2">
      <c r="A16" s="59" t="s">
        <v>11</v>
      </c>
      <c r="B16" s="105">
        <v>89564834</v>
      </c>
      <c r="C16" s="105">
        <v>109745528</v>
      </c>
      <c r="D16" s="104">
        <v>13167308</v>
      </c>
      <c r="E16" s="104">
        <f t="shared" si="0"/>
        <v>212477670</v>
      </c>
      <c r="F16" s="119"/>
      <c r="G16" s="119"/>
      <c r="H16" s="119"/>
      <c r="I16" s="119"/>
      <c r="J16" s="119"/>
      <c r="K16" s="64">
        <v>13</v>
      </c>
      <c r="L16" s="119"/>
      <c r="M16" s="119"/>
      <c r="N16" s="119"/>
      <c r="O16" s="119"/>
      <c r="P16" s="119"/>
    </row>
    <row r="17" spans="1:11" ht="21.95" customHeight="1" x14ac:dyDescent="0.2">
      <c r="A17" s="59" t="s">
        <v>12</v>
      </c>
      <c r="B17" s="105">
        <v>70502662</v>
      </c>
      <c r="C17" s="35">
        <v>282369044</v>
      </c>
      <c r="D17" s="104">
        <v>7976733</v>
      </c>
      <c r="E17" s="104">
        <f t="shared" si="0"/>
        <v>360848439</v>
      </c>
      <c r="K17" s="64">
        <v>14</v>
      </c>
    </row>
    <row r="18" spans="1:11" ht="21.95" customHeight="1" x14ac:dyDescent="0.2">
      <c r="A18" s="76" t="s">
        <v>13</v>
      </c>
      <c r="B18" s="175">
        <v>1220916525</v>
      </c>
      <c r="C18" s="175">
        <v>954848928</v>
      </c>
      <c r="D18" s="175">
        <v>38202552</v>
      </c>
      <c r="E18" s="183">
        <f t="shared" si="0"/>
        <v>2213968005</v>
      </c>
      <c r="K18" s="64">
        <v>15</v>
      </c>
    </row>
    <row r="19" spans="1:11" ht="21.95" customHeight="1" thickBot="1" x14ac:dyDescent="0.25">
      <c r="A19" s="184" t="s">
        <v>32</v>
      </c>
      <c r="B19" s="185">
        <f>SUM(B4:B18)</f>
        <v>2574733055</v>
      </c>
      <c r="C19" s="185">
        <f>SUM(C4:C18)</f>
        <v>3082802380</v>
      </c>
      <c r="D19" s="185">
        <f>SUM(D4:D18)</f>
        <v>231696958</v>
      </c>
      <c r="E19" s="185">
        <f>SUM(E4:E18)</f>
        <v>5889232393</v>
      </c>
    </row>
    <row r="20" spans="1:11" ht="9" customHeight="1" thickTop="1" x14ac:dyDescent="0.2">
      <c r="A20" s="165"/>
      <c r="B20" s="168"/>
      <c r="C20" s="168"/>
      <c r="D20" s="168"/>
      <c r="E20" s="168"/>
    </row>
    <row r="21" spans="1:11" ht="15.75" customHeight="1" x14ac:dyDescent="0.2">
      <c r="A21" s="274" t="s">
        <v>132</v>
      </c>
      <c r="B21" s="274"/>
      <c r="C21" s="274"/>
      <c r="D21" s="274"/>
      <c r="E21" s="274"/>
    </row>
    <row r="22" spans="1:11" ht="15.75" customHeight="1" x14ac:dyDescent="0.2">
      <c r="A22" s="274" t="s">
        <v>155</v>
      </c>
      <c r="B22" s="274"/>
      <c r="C22" s="274"/>
      <c r="D22" s="274"/>
      <c r="E22" s="274"/>
    </row>
    <row r="23" spans="1:11" ht="24.75" customHeight="1" x14ac:dyDescent="0.2">
      <c r="A23" s="274" t="s">
        <v>156</v>
      </c>
      <c r="B23" s="274"/>
      <c r="C23" s="274"/>
      <c r="D23" s="274"/>
      <c r="E23" s="274"/>
    </row>
    <row r="24" spans="1:11" ht="21.75" customHeight="1" x14ac:dyDescent="0.2">
      <c r="A24" s="270" t="s">
        <v>83</v>
      </c>
      <c r="B24" s="270"/>
      <c r="C24" s="270"/>
      <c r="D24" s="270"/>
      <c r="E24" s="270"/>
    </row>
    <row r="25" spans="1:11" ht="6" customHeight="1" x14ac:dyDescent="0.2">
      <c r="A25" s="148"/>
      <c r="B25" s="148"/>
      <c r="C25" s="148"/>
      <c r="D25" s="107"/>
      <c r="E25" s="107"/>
    </row>
    <row r="26" spans="1:11" ht="18.75" customHeight="1" x14ac:dyDescent="0.2">
      <c r="A26" s="113"/>
      <c r="B26" s="113"/>
      <c r="C26" s="113"/>
      <c r="D26" s="1"/>
      <c r="E26" s="1"/>
    </row>
    <row r="27" spans="1:11" ht="21.75" customHeight="1" x14ac:dyDescent="0.2">
      <c r="A27" s="252" t="s">
        <v>39</v>
      </c>
      <c r="B27" s="252"/>
      <c r="C27" s="252"/>
      <c r="D27" s="101">
        <v>19</v>
      </c>
      <c r="E27" s="101"/>
    </row>
    <row r="28" spans="1:11" x14ac:dyDescent="0.2">
      <c r="B28" s="103"/>
      <c r="C28" s="103"/>
      <c r="D28" s="103"/>
      <c r="E28" s="103"/>
    </row>
  </sheetData>
  <mergeCells count="6">
    <mergeCell ref="A21:E21"/>
    <mergeCell ref="A27:C27"/>
    <mergeCell ref="A1:E1"/>
    <mergeCell ref="A24:E24"/>
    <mergeCell ref="A22:E22"/>
    <mergeCell ref="A23:E23"/>
  </mergeCells>
  <printOptions horizontalCentered="1"/>
  <pageMargins left="0.51181102362204722" right="0.51181102362204722" top="0.55118110236220474" bottom="0.35433070866141736" header="0.31496062992125984" footer="0.31496062992125984"/>
  <pageSetup paperSize="9" scale="9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1</vt:lpstr>
      <vt:lpstr>2</vt:lpstr>
      <vt:lpstr>3</vt:lpstr>
      <vt:lpstr>4</vt:lpstr>
      <vt:lpstr>5</vt:lpstr>
      <vt:lpstr>6</vt:lpstr>
      <vt:lpstr>7</vt:lpstr>
      <vt:lpstr>8</vt:lpstr>
      <vt:lpstr>9</vt:lpstr>
      <vt:lpstr>كمية المبيدات تفصيلي</vt:lpstr>
      <vt:lpstr>'1'!Print_Area</vt:lpstr>
      <vt:lpstr>'2'!Print_Area</vt:lpstr>
      <vt:lpstr>'3'!Print_Area</vt:lpstr>
      <vt:lpstr>'4'!Print_Area</vt:lpstr>
      <vt:lpstr>'5'!Print_Area</vt:lpstr>
      <vt:lpstr>'6'!Print_Area</vt:lpstr>
      <vt:lpstr>'7'!Print_Area</vt:lpstr>
      <vt:lpstr>'8'!Print_Area</vt:lpstr>
      <vt:lpstr>'9'!Print_Area</vt:lpstr>
    </vt:vector>
  </TitlesOfParts>
  <Company>sahar computer center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Bsoli</dc:creator>
  <cp:lastModifiedBy>DELL</cp:lastModifiedBy>
  <cp:lastPrinted>2021-08-17T08:46:15Z</cp:lastPrinted>
  <dcterms:created xsi:type="dcterms:W3CDTF">2003-08-26T22:37:50Z</dcterms:created>
  <dcterms:modified xsi:type="dcterms:W3CDTF">2021-08-29T09:58:53Z</dcterms:modified>
</cp:coreProperties>
</file>